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目录" sheetId="2" r:id="rId1"/>
    <sheet name="一般公共预算报表-组织收入" sheetId="1" r:id="rId2"/>
    <sheet name="一般公共预算-收支预算" sheetId="3" r:id="rId3"/>
    <sheet name="基金" sheetId="4" r:id="rId4"/>
    <sheet name="社保基金" sheetId="7" r:id="rId5"/>
  </sheets>
  <calcPr calcId="144525"/>
</workbook>
</file>

<file path=xl/sharedStrings.xml><?xml version="1.0" encoding="utf-8"?>
<sst xmlns="http://schemas.openxmlformats.org/spreadsheetml/2006/main" count="205" uniqueCount="160">
  <si>
    <t>象山区2021年预算调整表目录</t>
  </si>
  <si>
    <t>一、一般公共预算报表</t>
  </si>
  <si>
    <t>象山区2021年组织财政收入目标调整表（草案）</t>
  </si>
  <si>
    <t>象山区2021年一般公共预算收支预算调整表（草案）</t>
  </si>
  <si>
    <t>二、政府性基金预算报表</t>
  </si>
  <si>
    <t>象山区2021年政府性基金收支预算调整表（草案）</t>
  </si>
  <si>
    <t>三、社会保险基金预算报表</t>
  </si>
  <si>
    <t>象山区2021年社会保险基金收支预算调整表（草案）</t>
  </si>
  <si>
    <t>附表1</t>
  </si>
  <si>
    <t>单位：万元</t>
  </si>
  <si>
    <t>征收部门</t>
  </si>
  <si>
    <t>2020年完成数</t>
  </si>
  <si>
    <t>2021年年初目标</t>
  </si>
  <si>
    <t>调整预算数</t>
  </si>
  <si>
    <t>比年初目标数增减</t>
  </si>
  <si>
    <t>金额</t>
  </si>
  <si>
    <t>%</t>
  </si>
  <si>
    <t>税务部门</t>
  </si>
  <si>
    <t xml:space="preserve">  其中：上划中央</t>
  </si>
  <si>
    <t xml:space="preserve">        上划自治区  </t>
  </si>
  <si>
    <t xml:space="preserve">        地方收入</t>
  </si>
  <si>
    <t>财政部门</t>
  </si>
  <si>
    <t xml:space="preserve">  其中：行政事业性收费收入</t>
  </si>
  <si>
    <t xml:space="preserve">       罚没收入</t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</si>
  <si>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0"/>
      </rPr>
      <t>国有资源（资产）有偿使用收入</t>
    </r>
  </si>
  <si>
    <r>
      <rPr>
        <sz val="11"/>
        <rFont val="Times New Roman"/>
        <charset val="0"/>
      </rPr>
      <t xml:space="preserve">              </t>
    </r>
    <r>
      <rPr>
        <sz val="11"/>
        <rFont val="宋体"/>
        <charset val="134"/>
      </rPr>
      <t>捐赠收入</t>
    </r>
  </si>
  <si>
    <t>收入合计</t>
  </si>
  <si>
    <t xml:space="preserve">        上划自治区</t>
  </si>
  <si>
    <t>附表2</t>
  </si>
  <si>
    <t>项目</t>
  </si>
  <si>
    <t>收    入</t>
  </si>
  <si>
    <t>备注</t>
  </si>
  <si>
    <r>
      <rPr>
        <b/>
        <sz val="11"/>
        <rFont val="宋体"/>
        <charset val="134"/>
      </rPr>
      <t>支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出</t>
    </r>
  </si>
  <si>
    <t>年初预算数</t>
  </si>
  <si>
    <t>比年初预算数增减</t>
  </si>
  <si>
    <r>
      <rPr>
        <b/>
        <sz val="11"/>
        <rFont val="宋体"/>
        <charset val="134"/>
      </rPr>
      <t>项</t>
    </r>
    <r>
      <rPr>
        <b/>
        <sz val="11"/>
        <rFont val="Times New Roman"/>
        <charset val="0"/>
      </rPr>
      <t xml:space="preserve">          </t>
    </r>
    <r>
      <rPr>
        <b/>
        <sz val="11"/>
        <rFont val="宋体"/>
        <charset val="134"/>
      </rPr>
      <t>目</t>
    </r>
  </si>
  <si>
    <t>截止11月支出</t>
  </si>
  <si>
    <t>一、税收收入</t>
  </si>
  <si>
    <t>一、一般公共服务支出</t>
  </si>
  <si>
    <t>压减一般性支出4000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</si>
  <si>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增值税</t>
    </r>
  </si>
  <si>
    <t>二、国防支出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</si>
  <si>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营业税</t>
    </r>
  </si>
  <si>
    <t>三、公共安全支出</t>
  </si>
  <si>
    <t>压减一般性支出500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</si>
  <si>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企业所得税</t>
    </r>
  </si>
  <si>
    <t>四、教育支出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</si>
  <si>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个人所得税</t>
    </r>
  </si>
  <si>
    <t>五、科学技术支出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</si>
  <si>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城市维护建设税</t>
    </r>
  </si>
  <si>
    <t>六、文化体育与传媒支出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</si>
  <si>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房产税</t>
    </r>
  </si>
  <si>
    <t>七、社会保障和就业支出</t>
  </si>
  <si>
    <t>对国有独资公司注资5715，压减一般性支出4000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</si>
  <si>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印花税</t>
    </r>
  </si>
  <si>
    <t>八、医疗卫生与计划生育支出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</si>
  <si>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城镇土地使用税</t>
    </r>
  </si>
  <si>
    <t>九、节能环保支出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</si>
  <si>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土地增值税</t>
    </r>
  </si>
  <si>
    <t>十、城乡社区支出</t>
  </si>
  <si>
    <t>压减一般性支出1800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</si>
  <si>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车船税</t>
    </r>
  </si>
  <si>
    <t>十一、农林水支出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</si>
  <si>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耕地占用税</t>
    </r>
  </si>
  <si>
    <t>十二、交通运输支出</t>
  </si>
  <si>
    <t>二、非税收入</t>
  </si>
  <si>
    <t>十三、资源勘探信息等支出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</si>
  <si>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专项收入</t>
    </r>
  </si>
  <si>
    <t>十四、商业服务业等支出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</si>
  <si>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行政事业性收费收入</t>
    </r>
  </si>
  <si>
    <t>截止26日收入317</t>
  </si>
  <si>
    <t>十五、金融支出</t>
  </si>
  <si>
    <t>桂惠贷资金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</si>
  <si>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罚没收入</t>
    </r>
  </si>
  <si>
    <t>截止26日收入1408</t>
  </si>
  <si>
    <t>十六、自然资源海洋气象等支出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</si>
  <si>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国有资源（资产）</t>
    </r>
    <r>
      <rPr>
        <sz val="11"/>
        <rFont val="Times New Roman"/>
        <charset val="0"/>
      </rPr>
      <t xml:space="preserve">
           </t>
    </r>
    <r>
      <rPr>
        <sz val="11"/>
        <rFont val="宋体"/>
        <charset val="134"/>
      </rPr>
      <t>有偿使用收入</t>
    </r>
  </si>
  <si>
    <t>截止26日收入10296</t>
  </si>
  <si>
    <t>十七、住房保障支出</t>
  </si>
  <si>
    <t>老旧小区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</si>
  <si>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捐赠收入</t>
    </r>
  </si>
  <si>
    <t>十八、灾害防治及应急管理支出</t>
  </si>
  <si>
    <r>
      <rPr>
        <sz val="11"/>
        <rFont val="Times New Roman"/>
        <charset val="0"/>
      </rPr>
      <t xml:space="preserve">           </t>
    </r>
    <r>
      <rPr>
        <sz val="11"/>
        <rFont val="宋体"/>
        <charset val="134"/>
      </rPr>
      <t>其他收入</t>
    </r>
  </si>
  <si>
    <t>十九、预备费</t>
  </si>
  <si>
    <t>二十、其他支出</t>
  </si>
  <si>
    <t>二十一、债务付息支出</t>
  </si>
  <si>
    <t>一般公共预算收入合计</t>
  </si>
  <si>
    <t>一般公共预算支出小计</t>
  </si>
  <si>
    <t>债务还本支出</t>
  </si>
  <si>
    <t>转移性收入</t>
  </si>
  <si>
    <t>转移性支出</t>
  </si>
  <si>
    <t xml:space="preserve">   返还性收入</t>
  </si>
  <si>
    <t xml:space="preserve">   上解上级支出</t>
  </si>
  <si>
    <t xml:space="preserve">   一般性转移支付收入</t>
  </si>
  <si>
    <t>截止26日收入31863</t>
  </si>
  <si>
    <t xml:space="preserve">   一般公共预算年终结余</t>
  </si>
  <si>
    <t xml:space="preserve">   专项转移支付收入</t>
  </si>
  <si>
    <t>截止26日收入8176</t>
  </si>
  <si>
    <t xml:space="preserve">   债券转贷收入</t>
  </si>
  <si>
    <t xml:space="preserve">   动用预算稳定调节基金</t>
  </si>
  <si>
    <t xml:space="preserve">   上年结余收入</t>
  </si>
  <si>
    <t>收入总计</t>
  </si>
  <si>
    <t>支出总计</t>
  </si>
  <si>
    <t>附表3</t>
  </si>
  <si>
    <t>收   入</t>
  </si>
  <si>
    <t>支   出</t>
  </si>
  <si>
    <t>其他政府性基金专项债务对应项目专项收入</t>
  </si>
  <si>
    <t>文化旅游体育与传媒支出</t>
  </si>
  <si>
    <t xml:space="preserve">   国家电影事业发展专项资金安
   排的支出</t>
  </si>
  <si>
    <t>城乡社区支出</t>
  </si>
  <si>
    <t xml:space="preserve">   国有土地使用权出让收入安排
   的支出</t>
  </si>
  <si>
    <t>其他支出</t>
  </si>
  <si>
    <t xml:space="preserve">   彩票公益金安排的支出</t>
  </si>
  <si>
    <t>债务付息支出</t>
  </si>
  <si>
    <t xml:space="preserve">   其他地方自行试点项目收益专
   项债券付息支出</t>
  </si>
  <si>
    <t>收 入 小 计</t>
  </si>
  <si>
    <t>支 出 小 计</t>
  </si>
  <si>
    <t xml:space="preserve">    政府性基金补助收入</t>
  </si>
  <si>
    <t xml:space="preserve">    政府性基金年终结余</t>
  </si>
  <si>
    <t xml:space="preserve">      彩票公益金</t>
  </si>
  <si>
    <t xml:space="preserve">        国有土地使用权出让</t>
  </si>
  <si>
    <t xml:space="preserve">      国家电影事业发展
      专项资金</t>
  </si>
  <si>
    <t xml:space="preserve">        国家电影事业发展
        专项资金收入</t>
  </si>
  <si>
    <t xml:space="preserve">      国有土地使用权出让</t>
  </si>
  <si>
    <t xml:space="preserve">        地方旅游开发项目</t>
  </si>
  <si>
    <t xml:space="preserve">   政府性基金预算上年
   结余收入</t>
  </si>
  <si>
    <t xml:space="preserve">        城市公用事业附加</t>
  </si>
  <si>
    <t xml:space="preserve">        彩票公益金</t>
  </si>
  <si>
    <t xml:space="preserve">    债务付息支出</t>
  </si>
  <si>
    <t xml:space="preserve">        其他地方自行试点项
        目收益专项债券付息
        支出</t>
  </si>
  <si>
    <t xml:space="preserve">      地方旅游开发项目</t>
  </si>
  <si>
    <t>收 入 总 计</t>
  </si>
  <si>
    <t>支 出 总 计</t>
  </si>
  <si>
    <t>附表4</t>
  </si>
  <si>
    <t>一、社会保险基金收入合计</t>
  </si>
  <si>
    <t>（一）城乡居民基本养老保险基金收入</t>
  </si>
  <si>
    <t xml:space="preserve">     其中：个人缴费收入</t>
  </si>
  <si>
    <t xml:space="preserve">           财政补贴收入</t>
  </si>
  <si>
    <t xml:space="preserve">           利息收入</t>
  </si>
  <si>
    <t>　　　　　　委托投资收益</t>
  </si>
  <si>
    <t xml:space="preserve">           转移收入</t>
  </si>
  <si>
    <t xml:space="preserve">           其他收入</t>
  </si>
  <si>
    <t>（二）机关事业单位基本养老保险基金收入</t>
  </si>
  <si>
    <t xml:space="preserve">     其中：基本养老保险费收入</t>
  </si>
  <si>
    <t>二、社会保险基金支出合计</t>
  </si>
  <si>
    <t>（一）城乡居民基本养老保险基金支出</t>
  </si>
  <si>
    <t xml:space="preserve">     其中：基础养老金支出</t>
  </si>
  <si>
    <t xml:space="preserve">           个人账户养老金支出</t>
  </si>
  <si>
    <t xml:space="preserve">           丧葬抚恤补助支出</t>
  </si>
  <si>
    <t>（二）机关事业单位基本养老保险基金支出</t>
  </si>
  <si>
    <t xml:space="preserve">     其中：基本养老金支出</t>
  </si>
  <si>
    <t>三、社会保险基金本年收支结余合计</t>
  </si>
  <si>
    <t>（一）城乡居民基本养老保险基金收支结余</t>
  </si>
  <si>
    <t>（二）机关事业单位基本养老保险基金收支结余</t>
  </si>
  <si>
    <t>四、社会保险基金上年末滚存结余合计</t>
  </si>
  <si>
    <t>（一）城乡居民基本养老保险基金上年末滚存结余</t>
  </si>
  <si>
    <t>（二）机关事业单位基本养老保险基金上年末滚存结余</t>
  </si>
  <si>
    <t>四、社会保险基金年末滚存结余合计</t>
  </si>
  <si>
    <t>（一）城乡居民基本养老保险基金滚存结余</t>
  </si>
  <si>
    <t>（二）机关事业单位基本养老保险基金滚存结余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</si>
</sst>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_ "/>
    <numFmt numFmtId="178" formatCode="0.0_ "/>
    <numFmt numFmtId="179" formatCode="#,##0.0_ "/>
  </numFmts>
  <fonts count="37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黑体"/>
      <charset val="134"/>
    </font>
    <font>
      <sz val="11"/>
      <name val="Times New Roman"/>
      <charset val="0"/>
    </font>
    <font>
      <sz val="10"/>
      <name val="宋体"/>
      <charset val="134"/>
    </font>
    <font>
      <sz val="18"/>
      <name val="黑体"/>
      <charset val="134"/>
    </font>
    <font>
      <sz val="16"/>
      <name val="黑体"/>
      <charset val="134"/>
    </font>
    <font>
      <b/>
      <sz val="14"/>
      <name val="宋体"/>
      <charset val="134"/>
    </font>
    <font>
      <sz val="14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Times New Roman"/>
      <charset val="0"/>
    </font>
    <font>
      <sz val="11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0" borderId="0"/>
  </cellStyleXfs>
  <cellXfs count="10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10" fontId="2" fillId="0" borderId="0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Border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1" xfId="0" applyFont="1" applyBorder="1">
      <alignment vertical="center"/>
    </xf>
    <xf numFmtId="10" fontId="0" fillId="0" borderId="1" xfId="0" applyNumberFormat="1" applyFont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 wrapText="1"/>
    </xf>
    <xf numFmtId="10" fontId="0" fillId="0" borderId="1" xfId="0" applyNumberFormat="1" applyBorder="1">
      <alignment vertical="center"/>
    </xf>
    <xf numFmtId="0" fontId="7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 applyProtection="1">
      <alignment vertical="center"/>
    </xf>
    <xf numFmtId="0" fontId="7" fillId="0" borderId="1" xfId="0" applyFont="1" applyFill="1" applyBorder="1" applyAlignment="1">
      <alignment vertical="center"/>
    </xf>
    <xf numFmtId="3" fontId="7" fillId="0" borderId="1" xfId="0" applyNumberFormat="1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3" fontId="6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vertical="center"/>
    </xf>
    <xf numFmtId="178" fontId="6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right" vertical="center" wrapText="1"/>
    </xf>
    <xf numFmtId="179" fontId="2" fillId="0" borderId="1" xfId="0" applyNumberFormat="1" applyFont="1" applyFill="1" applyBorder="1" applyAlignment="1">
      <alignment horizontal="right" vertical="center" wrapText="1"/>
    </xf>
    <xf numFmtId="0" fontId="2" fillId="0" borderId="5" xfId="0" applyFont="1" applyFill="1" applyBorder="1" applyAlignment="1" applyProtection="1">
      <alignment vertical="center"/>
      <protection locked="0"/>
    </xf>
    <xf numFmtId="176" fontId="2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79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>
      <alignment horizontal="right" vertical="center" wrapText="1"/>
    </xf>
    <xf numFmtId="179" fontId="3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  <protection locked="0"/>
    </xf>
    <xf numFmtId="1" fontId="2" fillId="0" borderId="1" xfId="0" applyNumberFormat="1" applyFont="1" applyFill="1" applyBorder="1" applyAlignment="1" applyProtection="1">
      <alignment vertical="center"/>
      <protection locked="0"/>
    </xf>
    <xf numFmtId="1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178" fontId="3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8" fontId="2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tabSelected="1" workbookViewId="0">
      <selection activeCell="A27" sqref="A27"/>
    </sheetView>
  </sheetViews>
  <sheetFormatPr defaultColWidth="9" defaultRowHeight="14.25"/>
  <cols>
    <col min="1" max="1" width="90" style="93" customWidth="1"/>
    <col min="2" max="16384" width="9" style="93"/>
  </cols>
  <sheetData>
    <row r="1" s="93" customFormat="1" ht="22.5" spans="1:1">
      <c r="A1" s="105" t="s">
        <v>0</v>
      </c>
    </row>
    <row r="2" s="93" customFormat="1" ht="20.25" spans="1:1">
      <c r="A2" s="106"/>
    </row>
    <row r="3" s="25" customFormat="1" ht="21" customHeight="1" spans="1:1">
      <c r="A3" s="107" t="s">
        <v>1</v>
      </c>
    </row>
    <row r="4" s="23" customFormat="1" ht="21" customHeight="1" spans="1:1">
      <c r="A4" s="108" t="s">
        <v>2</v>
      </c>
    </row>
    <row r="5" s="23" customFormat="1" ht="21" customHeight="1" spans="1:1">
      <c r="A5" s="108" t="s">
        <v>3</v>
      </c>
    </row>
    <row r="6" s="23" customFormat="1" ht="21" customHeight="1" spans="1:1">
      <c r="A6" s="108"/>
    </row>
    <row r="7" s="25" customFormat="1" ht="21" customHeight="1" spans="1:1">
      <c r="A7" s="107" t="s">
        <v>4</v>
      </c>
    </row>
    <row r="8" s="23" customFormat="1" ht="21" customHeight="1" spans="1:1">
      <c r="A8" s="108" t="s">
        <v>5</v>
      </c>
    </row>
    <row r="9" s="23" customFormat="1" ht="21" customHeight="1" spans="1:1">
      <c r="A9" s="108"/>
    </row>
    <row r="10" s="25" customFormat="1" ht="21" customHeight="1" spans="1:1">
      <c r="A10" s="107" t="s">
        <v>6</v>
      </c>
    </row>
    <row r="11" s="23" customFormat="1" ht="21" customHeight="1" spans="1:1">
      <c r="A11" s="108" t="s">
        <v>7</v>
      </c>
    </row>
  </sheetData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F17" sqref="F17"/>
    </sheetView>
  </sheetViews>
  <sheetFormatPr defaultColWidth="16.375" defaultRowHeight="14.25" outlineLevelCol="5"/>
  <cols>
    <col min="1" max="1" width="27.625" style="23" customWidth="1"/>
    <col min="2" max="2" width="16.875" style="92" customWidth="1"/>
    <col min="3" max="3" width="17" style="53" customWidth="1"/>
    <col min="4" max="4" width="14.6083333333333" style="53" customWidth="1"/>
    <col min="5" max="5" width="10.9916666666667" style="92" customWidth="1"/>
    <col min="6" max="6" width="9.85" style="23" customWidth="1"/>
    <col min="7" max="237" width="16.375" style="23"/>
    <col min="238" max="16384" width="16.375" style="93"/>
  </cols>
  <sheetData>
    <row r="1" s="23" customFormat="1" ht="15" customHeight="1" spans="1:5">
      <c r="A1" s="94" t="s">
        <v>8</v>
      </c>
      <c r="B1" s="92"/>
      <c r="C1" s="53"/>
      <c r="D1" s="53"/>
      <c r="E1" s="92"/>
    </row>
    <row r="2" s="23" customFormat="1" ht="20.25" spans="1:6">
      <c r="A2" s="27" t="s">
        <v>2</v>
      </c>
      <c r="B2" s="27"/>
      <c r="C2" s="27"/>
      <c r="D2" s="27"/>
      <c r="E2" s="27"/>
      <c r="F2" s="27"/>
    </row>
    <row r="3" s="23" customFormat="1" ht="18.75" customHeight="1" spans="1:6">
      <c r="A3" s="95"/>
      <c r="B3" s="96"/>
      <c r="C3" s="97"/>
      <c r="D3" s="97"/>
      <c r="E3" s="26" t="s">
        <v>9</v>
      </c>
      <c r="F3" s="26"/>
    </row>
    <row r="4" s="90" customFormat="1" ht="22" customHeight="1" spans="1:6">
      <c r="A4" s="98" t="s">
        <v>10</v>
      </c>
      <c r="B4" s="84" t="s">
        <v>11</v>
      </c>
      <c r="C4" s="33" t="s">
        <v>12</v>
      </c>
      <c r="D4" s="84" t="s">
        <v>13</v>
      </c>
      <c r="E4" s="33" t="s">
        <v>14</v>
      </c>
      <c r="F4" s="33"/>
    </row>
    <row r="5" s="90" customFormat="1" ht="22" customHeight="1" spans="1:6">
      <c r="A5" s="99"/>
      <c r="B5" s="87"/>
      <c r="C5" s="33"/>
      <c r="D5" s="87"/>
      <c r="E5" s="33" t="s">
        <v>15</v>
      </c>
      <c r="F5" s="33" t="s">
        <v>16</v>
      </c>
    </row>
    <row r="6" s="25" customFormat="1" ht="21.75" customHeight="1" spans="1:6">
      <c r="A6" s="100" t="s">
        <v>17</v>
      </c>
      <c r="B6" s="101">
        <f>B7+B8+B9</f>
        <v>49156</v>
      </c>
      <c r="C6" s="101">
        <f>C7+C8+C9</f>
        <v>51614</v>
      </c>
      <c r="D6" s="101">
        <f>D7+D8+D9</f>
        <v>48394</v>
      </c>
      <c r="E6" s="101">
        <f>E7+E8+E9</f>
        <v>-3220</v>
      </c>
      <c r="F6" s="102">
        <f t="shared" ref="F6:F9" si="0">E6/C6*100</f>
        <v>-6.23861742937963</v>
      </c>
    </row>
    <row r="7" s="23" customFormat="1" ht="21.75" customHeight="1" spans="1:6">
      <c r="A7" s="48" t="s">
        <v>18</v>
      </c>
      <c r="B7" s="64">
        <v>21514</v>
      </c>
      <c r="C7" s="103">
        <v>22756</v>
      </c>
      <c r="D7" s="103">
        <v>20969</v>
      </c>
      <c r="E7" s="64">
        <f t="shared" ref="E7:E9" si="1">D7-C7</f>
        <v>-1787</v>
      </c>
      <c r="F7" s="104">
        <f t="shared" si="0"/>
        <v>-7.85287396730533</v>
      </c>
    </row>
    <row r="8" s="23" customFormat="1" ht="21.75" customHeight="1" spans="1:6">
      <c r="A8" s="48" t="s">
        <v>19</v>
      </c>
      <c r="B8" s="64">
        <v>6425</v>
      </c>
      <c r="C8" s="103">
        <v>7015</v>
      </c>
      <c r="D8" s="103">
        <v>6257</v>
      </c>
      <c r="E8" s="64">
        <f t="shared" si="1"/>
        <v>-758</v>
      </c>
      <c r="F8" s="104">
        <f t="shared" si="0"/>
        <v>-10.8054169636493</v>
      </c>
    </row>
    <row r="9" s="23" customFormat="1" ht="21.75" customHeight="1" spans="1:6">
      <c r="A9" s="48" t="s">
        <v>20</v>
      </c>
      <c r="B9" s="64">
        <v>21217</v>
      </c>
      <c r="C9" s="103">
        <v>21843</v>
      </c>
      <c r="D9" s="103">
        <v>21168</v>
      </c>
      <c r="E9" s="64">
        <f t="shared" si="1"/>
        <v>-675</v>
      </c>
      <c r="F9" s="104">
        <f t="shared" si="0"/>
        <v>-3.0902348578492</v>
      </c>
    </row>
    <row r="10" s="23" customFormat="1" ht="21.75" customHeight="1" spans="1:6">
      <c r="A10" s="48"/>
      <c r="B10" s="64"/>
      <c r="C10" s="103"/>
      <c r="D10" s="103"/>
      <c r="E10" s="64"/>
      <c r="F10" s="104"/>
    </row>
    <row r="11" s="25" customFormat="1" ht="21.75" customHeight="1" spans="1:6">
      <c r="A11" s="100" t="s">
        <v>21</v>
      </c>
      <c r="B11" s="101">
        <v>3904</v>
      </c>
      <c r="C11" s="101">
        <f>SUM(C12:C14)</f>
        <v>4100</v>
      </c>
      <c r="D11" s="101">
        <f>SUM(D12:D14)</f>
        <v>11683</v>
      </c>
      <c r="E11" s="101">
        <f>SUM(E12:E14)</f>
        <v>7583</v>
      </c>
      <c r="F11" s="102">
        <f t="shared" ref="F11:F14" si="2">E11/C11*100</f>
        <v>184.951219512195</v>
      </c>
    </row>
    <row r="12" s="23" customFormat="1" ht="21.75" customHeight="1" spans="1:6">
      <c r="A12" s="66" t="s">
        <v>22</v>
      </c>
      <c r="B12" s="64"/>
      <c r="C12" s="103"/>
      <c r="D12" s="103">
        <v>279</v>
      </c>
      <c r="E12" s="64">
        <f t="shared" ref="E12:E14" si="3">D12-C12</f>
        <v>279</v>
      </c>
      <c r="F12" s="104"/>
    </row>
    <row r="13" s="23" customFormat="1" ht="21.75" customHeight="1" spans="1:6">
      <c r="A13" s="66" t="s">
        <v>23</v>
      </c>
      <c r="B13" s="64">
        <v>195</v>
      </c>
      <c r="C13" s="103">
        <v>150</v>
      </c>
      <c r="D13" s="103">
        <v>1404</v>
      </c>
      <c r="E13" s="64">
        <f t="shared" si="3"/>
        <v>1254</v>
      </c>
      <c r="F13" s="104">
        <f t="shared" si="2"/>
        <v>836</v>
      </c>
    </row>
    <row r="14" s="23" customFormat="1" ht="28.5" spans="1:6">
      <c r="A14" s="68" t="s">
        <v>24</v>
      </c>
      <c r="B14" s="64">
        <v>3673</v>
      </c>
      <c r="C14" s="103">
        <v>3950</v>
      </c>
      <c r="D14" s="103">
        <v>10000</v>
      </c>
      <c r="E14" s="64">
        <f t="shared" si="3"/>
        <v>6050</v>
      </c>
      <c r="F14" s="104">
        <f t="shared" si="2"/>
        <v>153.164556962025</v>
      </c>
    </row>
    <row r="15" s="23" customFormat="1" ht="21.75" customHeight="1" spans="1:6">
      <c r="A15" s="65" t="s">
        <v>25</v>
      </c>
      <c r="B15" s="64">
        <v>36</v>
      </c>
      <c r="C15" s="103"/>
      <c r="D15" s="103"/>
      <c r="E15" s="64"/>
      <c r="F15" s="104"/>
    </row>
    <row r="16" s="91" customFormat="1" ht="21.75" customHeight="1" spans="1:6">
      <c r="A16" s="65"/>
      <c r="B16" s="64"/>
      <c r="C16" s="103"/>
      <c r="D16" s="103"/>
      <c r="E16" s="64"/>
      <c r="F16" s="104"/>
    </row>
    <row r="17" s="25" customFormat="1" ht="21.75" customHeight="1" spans="1:6">
      <c r="A17" s="100" t="s">
        <v>26</v>
      </c>
      <c r="B17" s="101">
        <f>B18+B19+B20</f>
        <v>53060</v>
      </c>
      <c r="C17" s="101">
        <f>C18+C19+C20</f>
        <v>55714</v>
      </c>
      <c r="D17" s="101">
        <f>D18+D19+D20</f>
        <v>60077</v>
      </c>
      <c r="E17" s="101">
        <f>E18+E19+E20</f>
        <v>4363</v>
      </c>
      <c r="F17" s="102">
        <f t="shared" ref="F17:F20" si="4">E17/C17*100</f>
        <v>7.83106580033744</v>
      </c>
    </row>
    <row r="18" s="23" customFormat="1" ht="21.75" customHeight="1" spans="1:6">
      <c r="A18" s="48" t="s">
        <v>18</v>
      </c>
      <c r="B18" s="103">
        <v>21514</v>
      </c>
      <c r="C18" s="103">
        <v>22756</v>
      </c>
      <c r="D18" s="103">
        <f>D7</f>
        <v>20969</v>
      </c>
      <c r="E18" s="64">
        <f t="shared" ref="E18:E20" si="5">D18-C18</f>
        <v>-1787</v>
      </c>
      <c r="F18" s="104">
        <f t="shared" si="4"/>
        <v>-7.85287396730533</v>
      </c>
    </row>
    <row r="19" s="23" customFormat="1" ht="21.75" customHeight="1" spans="1:6">
      <c r="A19" s="48" t="s">
        <v>27</v>
      </c>
      <c r="B19" s="103">
        <v>6425</v>
      </c>
      <c r="C19" s="103">
        <v>7015</v>
      </c>
      <c r="D19" s="103">
        <f>D8</f>
        <v>6257</v>
      </c>
      <c r="E19" s="64">
        <f t="shared" si="5"/>
        <v>-758</v>
      </c>
      <c r="F19" s="104">
        <f t="shared" si="4"/>
        <v>-10.8054169636493</v>
      </c>
    </row>
    <row r="20" s="23" customFormat="1" ht="21.75" customHeight="1" spans="1:6">
      <c r="A20" s="48" t="s">
        <v>20</v>
      </c>
      <c r="B20" s="103">
        <v>25121</v>
      </c>
      <c r="C20" s="103">
        <v>25943</v>
      </c>
      <c r="D20" s="103">
        <f>D9+D11</f>
        <v>32851</v>
      </c>
      <c r="E20" s="64">
        <f t="shared" si="5"/>
        <v>6908</v>
      </c>
      <c r="F20" s="104">
        <f t="shared" si="4"/>
        <v>26.6276066761747</v>
      </c>
    </row>
    <row r="21" s="23" customFormat="1" ht="18" customHeight="1" spans="2:5">
      <c r="B21" s="92"/>
      <c r="C21" s="53"/>
      <c r="D21" s="53"/>
      <c r="E21" s="92"/>
    </row>
  </sheetData>
  <mergeCells count="7">
    <mergeCell ref="A2:F2"/>
    <mergeCell ref="E3:F3"/>
    <mergeCell ref="E4:F4"/>
    <mergeCell ref="A4:A5"/>
    <mergeCell ref="B4:B5"/>
    <mergeCell ref="C4:C5"/>
    <mergeCell ref="D4:D5"/>
  </mergeCells>
  <printOptions horizontalCentered="1"/>
  <pageMargins left="0.393055555555556" right="0.393055555555556" top="0.590277777777778" bottom="0.354166666666667" header="0.629861111111111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workbookViewId="0">
      <selection activeCell="J29" sqref="J29"/>
    </sheetView>
  </sheetViews>
  <sheetFormatPr defaultColWidth="9" defaultRowHeight="14.25"/>
  <cols>
    <col min="1" max="1" width="24.0583333333333" style="23" customWidth="1"/>
    <col min="2" max="2" width="9.25" style="23" customWidth="1"/>
    <col min="3" max="3" width="9.75" style="23" customWidth="1"/>
    <col min="4" max="4" width="9.5" style="23" customWidth="1"/>
    <col min="5" max="5" width="8" style="23" customWidth="1"/>
    <col min="6" max="6" width="21.625" style="23" hidden="1" customWidth="1"/>
    <col min="7" max="7" width="30.75" style="23" customWidth="1"/>
    <col min="8" max="8" width="10.375" style="23"/>
    <col min="9" max="9" width="9.875" style="23" customWidth="1"/>
    <col min="10" max="10" width="11.625" style="23" customWidth="1"/>
    <col min="11" max="11" width="10.375" style="23" customWidth="1"/>
    <col min="12" max="12" width="17.75" style="52" hidden="1" customWidth="1"/>
    <col min="13" max="13" width="14" style="23" hidden="1" customWidth="1"/>
    <col min="14" max="14" width="9.125" style="53" hidden="1" customWidth="1"/>
    <col min="15" max="15" width="9" style="23" hidden="1" customWidth="1"/>
    <col min="16" max="16384" width="9" style="23"/>
  </cols>
  <sheetData>
    <row r="1" spans="1:1">
      <c r="A1" s="23" t="s">
        <v>28</v>
      </c>
    </row>
    <row r="2" s="23" customFormat="1" ht="18.75" customHeight="1" spans="1:14">
      <c r="A2" s="54" t="s">
        <v>3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80"/>
      <c r="N2" s="53"/>
    </row>
    <row r="3" s="23" customFormat="1" ht="11.25" customHeight="1" spans="1:14">
      <c r="A3" s="55"/>
      <c r="B3" s="56"/>
      <c r="C3" s="56"/>
      <c r="D3" s="57"/>
      <c r="E3" s="57"/>
      <c r="F3" s="57"/>
      <c r="I3" s="81" t="s">
        <v>9</v>
      </c>
      <c r="J3" s="81"/>
      <c r="L3" s="82"/>
      <c r="N3" s="53"/>
    </row>
    <row r="4" s="23" customFormat="1" ht="13.15" customHeight="1" spans="1:14">
      <c r="A4" s="7" t="s">
        <v>29</v>
      </c>
      <c r="B4" s="7" t="s">
        <v>30</v>
      </c>
      <c r="C4" s="7"/>
      <c r="D4" s="7"/>
      <c r="E4" s="7"/>
      <c r="F4" s="7" t="s">
        <v>31</v>
      </c>
      <c r="G4" s="58" t="s">
        <v>32</v>
      </c>
      <c r="H4" s="58"/>
      <c r="I4" s="58"/>
      <c r="J4" s="58"/>
      <c r="K4" s="59"/>
      <c r="L4" s="83" t="s">
        <v>31</v>
      </c>
      <c r="N4" s="53"/>
    </row>
    <row r="5" s="23" customFormat="1" ht="13.15" customHeight="1" spans="1:14">
      <c r="A5" s="7"/>
      <c r="B5" s="33" t="s">
        <v>33</v>
      </c>
      <c r="C5" s="33" t="s">
        <v>13</v>
      </c>
      <c r="D5" s="34" t="s">
        <v>34</v>
      </c>
      <c r="E5" s="34"/>
      <c r="F5" s="7"/>
      <c r="G5" s="59" t="s">
        <v>35</v>
      </c>
      <c r="H5" s="60" t="s">
        <v>33</v>
      </c>
      <c r="I5" s="84" t="s">
        <v>13</v>
      </c>
      <c r="J5" s="85" t="s">
        <v>34</v>
      </c>
      <c r="K5" s="86"/>
      <c r="L5" s="83"/>
      <c r="M5" s="23" t="s">
        <v>36</v>
      </c>
      <c r="N5" s="53"/>
    </row>
    <row r="6" s="23" customFormat="1" ht="13.15" customHeight="1" spans="1:14">
      <c r="A6" s="7"/>
      <c r="B6" s="33"/>
      <c r="C6" s="33"/>
      <c r="D6" s="34" t="s">
        <v>15</v>
      </c>
      <c r="E6" s="34" t="s">
        <v>16</v>
      </c>
      <c r="F6" s="7"/>
      <c r="G6" s="59"/>
      <c r="H6" s="60"/>
      <c r="I6" s="87"/>
      <c r="J6" s="34" t="s">
        <v>15</v>
      </c>
      <c r="K6" s="34" t="s">
        <v>16</v>
      </c>
      <c r="L6" s="83"/>
      <c r="N6" s="53"/>
    </row>
    <row r="7" s="23" customFormat="1" ht="13.15" customHeight="1" spans="1:14">
      <c r="A7" s="14" t="s">
        <v>37</v>
      </c>
      <c r="B7" s="61">
        <f>SUM(B8:B18)</f>
        <v>21843</v>
      </c>
      <c r="C7" s="61">
        <f>SUM(C8:C18)</f>
        <v>21168</v>
      </c>
      <c r="D7" s="61">
        <f t="shared" ref="D7:D19" si="0">C7-B7</f>
        <v>-675</v>
      </c>
      <c r="E7" s="62">
        <f t="shared" ref="E7:E19" si="1">D7/B7*100</f>
        <v>-3.0902348578492</v>
      </c>
      <c r="F7" s="62"/>
      <c r="G7" s="63" t="s">
        <v>38</v>
      </c>
      <c r="H7" s="64">
        <v>16686.463052</v>
      </c>
      <c r="I7" s="64">
        <f>16686.463052-4000</f>
        <v>12686.463052</v>
      </c>
      <c r="J7" s="88">
        <f>I7-H7</f>
        <v>-4000</v>
      </c>
      <c r="K7" s="62">
        <f>J7/H7*100</f>
        <v>-23.9715270248393</v>
      </c>
      <c r="L7" s="67" t="s">
        <v>39</v>
      </c>
      <c r="M7" s="23">
        <v>10361</v>
      </c>
      <c r="N7" s="53">
        <f>I7-M7</f>
        <v>2325.463052</v>
      </c>
    </row>
    <row r="8" s="23" customFormat="1" ht="13.15" customHeight="1" spans="1:14">
      <c r="A8" s="65" t="s">
        <v>40</v>
      </c>
      <c r="B8" s="61">
        <v>9007</v>
      </c>
      <c r="C8" s="61">
        <v>7833</v>
      </c>
      <c r="D8" s="61">
        <f t="shared" si="0"/>
        <v>-1174</v>
      </c>
      <c r="E8" s="62">
        <f t="shared" si="1"/>
        <v>-13.034306650383</v>
      </c>
      <c r="F8" s="62"/>
      <c r="G8" s="63" t="s">
        <v>41</v>
      </c>
      <c r="H8" s="64">
        <v>244.188224</v>
      </c>
      <c r="I8" s="64">
        <v>244.188224</v>
      </c>
      <c r="J8" s="88"/>
      <c r="K8" s="62"/>
      <c r="L8" s="67"/>
      <c r="M8" s="23">
        <v>208</v>
      </c>
      <c r="N8" s="53">
        <f t="shared" ref="N8:N27" si="2">I8-M8</f>
        <v>36.188224</v>
      </c>
    </row>
    <row r="9" s="23" customFormat="1" ht="13.15" customHeight="1" spans="1:14">
      <c r="A9" s="65" t="s">
        <v>42</v>
      </c>
      <c r="B9" s="61"/>
      <c r="C9" s="61"/>
      <c r="D9" s="61"/>
      <c r="E9" s="62"/>
      <c r="F9" s="62"/>
      <c r="G9" s="63" t="s">
        <v>43</v>
      </c>
      <c r="H9" s="64">
        <v>7290.598757</v>
      </c>
      <c r="I9" s="64">
        <f>7290.598757-500</f>
        <v>6790.598757</v>
      </c>
      <c r="J9" s="88">
        <f>I9-H9</f>
        <v>-500</v>
      </c>
      <c r="K9" s="62">
        <f>J9/H9*100</f>
        <v>-6.85814727521426</v>
      </c>
      <c r="L9" s="67" t="s">
        <v>44</v>
      </c>
      <c r="M9" s="23">
        <v>6239</v>
      </c>
      <c r="N9" s="53">
        <f t="shared" si="2"/>
        <v>551.598757</v>
      </c>
    </row>
    <row r="10" s="23" customFormat="1" ht="13.15" customHeight="1" spans="1:14">
      <c r="A10" s="65" t="s">
        <v>45</v>
      </c>
      <c r="B10" s="61">
        <v>2308</v>
      </c>
      <c r="C10" s="61">
        <v>1990</v>
      </c>
      <c r="D10" s="61">
        <f t="shared" si="0"/>
        <v>-318</v>
      </c>
      <c r="E10" s="62">
        <f t="shared" si="1"/>
        <v>-13.7781629116118</v>
      </c>
      <c r="F10" s="62"/>
      <c r="G10" s="63" t="s">
        <v>46</v>
      </c>
      <c r="H10" s="64">
        <v>19098.518749</v>
      </c>
      <c r="I10" s="64">
        <v>19098.518749</v>
      </c>
      <c r="J10" s="88"/>
      <c r="K10" s="62"/>
      <c r="L10" s="67"/>
      <c r="M10" s="23">
        <v>17707</v>
      </c>
      <c r="N10" s="53">
        <f t="shared" si="2"/>
        <v>1391.518749</v>
      </c>
    </row>
    <row r="11" s="23" customFormat="1" ht="13.15" customHeight="1" spans="1:14">
      <c r="A11" s="65" t="s">
        <v>47</v>
      </c>
      <c r="B11" s="61">
        <v>1603</v>
      </c>
      <c r="C11" s="61">
        <v>1980</v>
      </c>
      <c r="D11" s="61">
        <f t="shared" si="0"/>
        <v>377</v>
      </c>
      <c r="E11" s="62">
        <f t="shared" si="1"/>
        <v>23.5184029943855</v>
      </c>
      <c r="F11" s="62"/>
      <c r="G11" s="66" t="s">
        <v>48</v>
      </c>
      <c r="H11" s="64">
        <v>731.5675</v>
      </c>
      <c r="I11" s="64">
        <v>731.5675</v>
      </c>
      <c r="J11" s="88"/>
      <c r="K11" s="62"/>
      <c r="L11" s="67"/>
      <c r="M11" s="23">
        <v>358</v>
      </c>
      <c r="N11" s="53">
        <f t="shared" si="2"/>
        <v>373.5675</v>
      </c>
    </row>
    <row r="12" s="23" customFormat="1" ht="13.15" customHeight="1" spans="1:14">
      <c r="A12" s="65" t="s">
        <v>49</v>
      </c>
      <c r="B12" s="61">
        <v>2100</v>
      </c>
      <c r="C12" s="61">
        <v>1854</v>
      </c>
      <c r="D12" s="61">
        <f t="shared" si="0"/>
        <v>-246</v>
      </c>
      <c r="E12" s="62">
        <f t="shared" si="1"/>
        <v>-11.7142857142857</v>
      </c>
      <c r="F12" s="62"/>
      <c r="G12" s="66" t="s">
        <v>50</v>
      </c>
      <c r="H12" s="64">
        <v>367.948796</v>
      </c>
      <c r="I12" s="64">
        <v>367.948796</v>
      </c>
      <c r="J12" s="88"/>
      <c r="K12" s="62"/>
      <c r="L12" s="67"/>
      <c r="M12" s="23">
        <v>183</v>
      </c>
      <c r="N12" s="53">
        <f t="shared" si="2"/>
        <v>184.948796</v>
      </c>
    </row>
    <row r="13" s="23" customFormat="1" ht="13.15" customHeight="1" spans="1:14">
      <c r="A13" s="65" t="s">
        <v>51</v>
      </c>
      <c r="B13" s="61">
        <v>1985</v>
      </c>
      <c r="C13" s="61">
        <v>2070</v>
      </c>
      <c r="D13" s="61">
        <f t="shared" si="0"/>
        <v>85</v>
      </c>
      <c r="E13" s="62">
        <f t="shared" si="1"/>
        <v>4.28211586901763</v>
      </c>
      <c r="F13" s="62"/>
      <c r="G13" s="66" t="s">
        <v>52</v>
      </c>
      <c r="H13" s="64">
        <v>18744.775136</v>
      </c>
      <c r="I13" s="64">
        <f>18744.775136+5715-4000</f>
        <v>20459.775136</v>
      </c>
      <c r="J13" s="88">
        <f>I13-H13</f>
        <v>1715</v>
      </c>
      <c r="K13" s="62">
        <f>J13/H13*100</f>
        <v>9.14921618188037</v>
      </c>
      <c r="L13" s="67" t="s">
        <v>53</v>
      </c>
      <c r="M13" s="23">
        <v>19964</v>
      </c>
      <c r="N13" s="53">
        <f t="shared" si="2"/>
        <v>495.775136</v>
      </c>
    </row>
    <row r="14" s="23" customFormat="1" ht="13.15" customHeight="1" spans="1:14">
      <c r="A14" s="65" t="s">
        <v>54</v>
      </c>
      <c r="B14" s="61">
        <v>1825</v>
      </c>
      <c r="C14" s="61">
        <v>1829</v>
      </c>
      <c r="D14" s="61">
        <f t="shared" si="0"/>
        <v>4</v>
      </c>
      <c r="E14" s="62">
        <f t="shared" si="1"/>
        <v>0.219178082191781</v>
      </c>
      <c r="F14" s="62"/>
      <c r="G14" s="66" t="s">
        <v>55</v>
      </c>
      <c r="H14" s="64">
        <v>6827.892523</v>
      </c>
      <c r="I14" s="64">
        <v>6827.892523</v>
      </c>
      <c r="J14" s="88"/>
      <c r="K14" s="62"/>
      <c r="L14" s="67"/>
      <c r="M14" s="23">
        <v>5931</v>
      </c>
      <c r="N14" s="53">
        <f t="shared" si="2"/>
        <v>896.892523</v>
      </c>
    </row>
    <row r="15" s="23" customFormat="1" ht="13.15" customHeight="1" spans="1:14">
      <c r="A15" s="65" t="s">
        <v>56</v>
      </c>
      <c r="B15" s="61">
        <v>480</v>
      </c>
      <c r="C15" s="61">
        <v>472</v>
      </c>
      <c r="D15" s="61">
        <f t="shared" si="0"/>
        <v>-8</v>
      </c>
      <c r="E15" s="62">
        <f t="shared" si="1"/>
        <v>-1.66666666666667</v>
      </c>
      <c r="F15" s="62"/>
      <c r="G15" s="66" t="s">
        <v>57</v>
      </c>
      <c r="H15" s="64">
        <v>6.34</v>
      </c>
      <c r="I15" s="64">
        <v>6.34</v>
      </c>
      <c r="J15" s="88"/>
      <c r="K15" s="62"/>
      <c r="L15" s="67"/>
      <c r="M15" s="23">
        <v>35</v>
      </c>
      <c r="N15" s="53">
        <f t="shared" si="2"/>
        <v>-28.66</v>
      </c>
    </row>
    <row r="16" s="23" customFormat="1" ht="13.15" customHeight="1" spans="1:15">
      <c r="A16" s="65" t="s">
        <v>58</v>
      </c>
      <c r="B16" s="61">
        <v>735</v>
      </c>
      <c r="C16" s="61">
        <v>1282</v>
      </c>
      <c r="D16" s="61">
        <f t="shared" si="0"/>
        <v>547</v>
      </c>
      <c r="E16" s="62">
        <f t="shared" si="1"/>
        <v>74.421768707483</v>
      </c>
      <c r="F16" s="62"/>
      <c r="G16" s="66" t="s">
        <v>59</v>
      </c>
      <c r="H16" s="64">
        <v>10248.091763</v>
      </c>
      <c r="I16" s="88">
        <f>10248.091763-1800</f>
        <v>8448.091763</v>
      </c>
      <c r="J16" s="88">
        <f>I16-H16</f>
        <v>-1800</v>
      </c>
      <c r="K16" s="62">
        <f>J16/H16*100</f>
        <v>-17.5642455359228</v>
      </c>
      <c r="L16" s="67" t="s">
        <v>60</v>
      </c>
      <c r="M16" s="23">
        <v>7489</v>
      </c>
      <c r="N16" s="53">
        <f t="shared" si="2"/>
        <v>959.091763</v>
      </c>
      <c r="O16" s="23">
        <v>900</v>
      </c>
    </row>
    <row r="17" s="23" customFormat="1" ht="13.15" customHeight="1" spans="1:14">
      <c r="A17" s="65" t="s">
        <v>61</v>
      </c>
      <c r="B17" s="61">
        <v>1800</v>
      </c>
      <c r="C17" s="61">
        <v>1858</v>
      </c>
      <c r="D17" s="61">
        <f t="shared" si="0"/>
        <v>58</v>
      </c>
      <c r="E17" s="62">
        <f t="shared" si="1"/>
        <v>3.22222222222222</v>
      </c>
      <c r="F17" s="62"/>
      <c r="G17" s="66" t="s">
        <v>62</v>
      </c>
      <c r="H17" s="64">
        <v>1313.612963</v>
      </c>
      <c r="I17" s="64">
        <v>1313.612963</v>
      </c>
      <c r="J17" s="88"/>
      <c r="K17" s="62"/>
      <c r="L17" s="67"/>
      <c r="M17" s="23">
        <v>1369</v>
      </c>
      <c r="N17" s="53">
        <f t="shared" si="2"/>
        <v>-55.387037</v>
      </c>
    </row>
    <row r="18" s="23" customFormat="1" ht="13.15" customHeight="1" spans="1:14">
      <c r="A18" s="65" t="s">
        <v>63</v>
      </c>
      <c r="B18" s="61"/>
      <c r="C18" s="61"/>
      <c r="D18" s="61"/>
      <c r="E18" s="62"/>
      <c r="F18" s="62"/>
      <c r="G18" s="66" t="s">
        <v>64</v>
      </c>
      <c r="H18" s="64">
        <v>7</v>
      </c>
      <c r="I18" s="64">
        <v>7</v>
      </c>
      <c r="J18" s="88"/>
      <c r="K18" s="62"/>
      <c r="L18" s="67"/>
      <c r="M18" s="23">
        <v>7</v>
      </c>
      <c r="N18" s="53">
        <f t="shared" si="2"/>
        <v>0</v>
      </c>
    </row>
    <row r="19" s="23" customFormat="1" spans="1:14">
      <c r="A19" s="14" t="s">
        <v>65</v>
      </c>
      <c r="B19" s="61">
        <f>SUM(B20:B25)</f>
        <v>4100</v>
      </c>
      <c r="C19" s="61">
        <f>SUM(C20:C25)</f>
        <v>11683</v>
      </c>
      <c r="D19" s="61">
        <f t="shared" si="0"/>
        <v>7583</v>
      </c>
      <c r="E19" s="62">
        <f t="shared" si="1"/>
        <v>184.951219512195</v>
      </c>
      <c r="F19" s="62"/>
      <c r="G19" s="66" t="s">
        <v>66</v>
      </c>
      <c r="H19" s="64">
        <v>57.7528</v>
      </c>
      <c r="I19" s="64">
        <v>57.7528</v>
      </c>
      <c r="J19" s="88"/>
      <c r="K19" s="62"/>
      <c r="L19" s="67"/>
      <c r="M19" s="23">
        <v>114</v>
      </c>
      <c r="N19" s="53">
        <f t="shared" si="2"/>
        <v>-56.2472</v>
      </c>
    </row>
    <row r="20" s="23" customFormat="1" ht="13.15" customHeight="1" spans="1:14">
      <c r="A20" s="65" t="s">
        <v>67</v>
      </c>
      <c r="B20" s="61"/>
      <c r="C20" s="61"/>
      <c r="D20" s="61"/>
      <c r="E20" s="62"/>
      <c r="F20" s="62"/>
      <c r="G20" s="66" t="s">
        <v>68</v>
      </c>
      <c r="H20" s="64"/>
      <c r="I20" s="64"/>
      <c r="J20" s="88"/>
      <c r="K20" s="62"/>
      <c r="L20" s="67"/>
      <c r="M20" s="23">
        <v>83</v>
      </c>
      <c r="N20" s="53">
        <f t="shared" si="2"/>
        <v>-83</v>
      </c>
    </row>
    <row r="21" s="23" customFormat="1" ht="13.15" customHeight="1" spans="1:14">
      <c r="A21" s="65" t="s">
        <v>69</v>
      </c>
      <c r="B21" s="61"/>
      <c r="C21" s="61">
        <v>279</v>
      </c>
      <c r="D21" s="61">
        <f t="shared" ref="D21:D25" si="3">C21-B21</f>
        <v>279</v>
      </c>
      <c r="E21" s="62"/>
      <c r="F21" s="67" t="s">
        <v>70</v>
      </c>
      <c r="G21" s="66" t="s">
        <v>71</v>
      </c>
      <c r="H21" s="64"/>
      <c r="I21" s="64">
        <v>1775</v>
      </c>
      <c r="J21" s="88">
        <f>I21-H21</f>
        <v>1775</v>
      </c>
      <c r="K21" s="62"/>
      <c r="L21" s="67" t="s">
        <v>72</v>
      </c>
      <c r="M21" s="23">
        <v>1063</v>
      </c>
      <c r="N21" s="53">
        <f t="shared" si="2"/>
        <v>712</v>
      </c>
    </row>
    <row r="22" s="23" customFormat="1" ht="13.15" customHeight="1" spans="1:14">
      <c r="A22" s="65" t="s">
        <v>73</v>
      </c>
      <c r="B22" s="61">
        <v>150</v>
      </c>
      <c r="C22" s="61">
        <v>1404</v>
      </c>
      <c r="D22" s="61">
        <f t="shared" si="3"/>
        <v>1254</v>
      </c>
      <c r="E22" s="62">
        <f>D22/B22*100</f>
        <v>836</v>
      </c>
      <c r="F22" s="67" t="s">
        <v>74</v>
      </c>
      <c r="G22" s="66" t="s">
        <v>75</v>
      </c>
      <c r="H22" s="64"/>
      <c r="I22" s="64"/>
      <c r="J22" s="88"/>
      <c r="K22" s="62"/>
      <c r="L22" s="67"/>
      <c r="N22" s="53">
        <f t="shared" si="2"/>
        <v>0</v>
      </c>
    </row>
    <row r="23" s="23" customFormat="1" ht="30" spans="1:14">
      <c r="A23" s="68" t="s">
        <v>76</v>
      </c>
      <c r="B23" s="61">
        <v>3950</v>
      </c>
      <c r="C23" s="61">
        <v>10000</v>
      </c>
      <c r="D23" s="61">
        <f t="shared" si="3"/>
        <v>6050</v>
      </c>
      <c r="E23" s="62"/>
      <c r="F23" s="67" t="s">
        <v>77</v>
      </c>
      <c r="G23" s="66" t="s">
        <v>78</v>
      </c>
      <c r="H23" s="64">
        <v>7428.861342</v>
      </c>
      <c r="I23" s="64">
        <f>7428.861342+2568</f>
        <v>9996.861342</v>
      </c>
      <c r="J23" s="88">
        <f t="shared" ref="J23:J26" si="4">I23-H23</f>
        <v>2568</v>
      </c>
      <c r="K23" s="62">
        <f t="shared" ref="K23:K26" si="5">J23/H23*100</f>
        <v>34.5678816951595</v>
      </c>
      <c r="L23" s="67" t="s">
        <v>79</v>
      </c>
      <c r="M23" s="23">
        <v>5399</v>
      </c>
      <c r="N23" s="53">
        <f t="shared" si="2"/>
        <v>4597.861342</v>
      </c>
    </row>
    <row r="24" s="23" customFormat="1" ht="13.15" customHeight="1" spans="1:14">
      <c r="A24" s="65" t="s">
        <v>80</v>
      </c>
      <c r="B24" s="61"/>
      <c r="C24" s="61"/>
      <c r="D24" s="61"/>
      <c r="E24" s="62"/>
      <c r="F24" s="62"/>
      <c r="G24" s="69" t="s">
        <v>81</v>
      </c>
      <c r="H24" s="64">
        <v>563.9237</v>
      </c>
      <c r="I24" s="64">
        <v>563.9237</v>
      </c>
      <c r="J24" s="88"/>
      <c r="K24" s="62"/>
      <c r="L24" s="67"/>
      <c r="M24" s="23">
        <v>845</v>
      </c>
      <c r="N24" s="53">
        <f t="shared" si="2"/>
        <v>-281.0763</v>
      </c>
    </row>
    <row r="25" s="23" customFormat="1" ht="13.15" customHeight="1" spans="1:14">
      <c r="A25" s="65" t="s">
        <v>82</v>
      </c>
      <c r="B25" s="61"/>
      <c r="C25" s="61"/>
      <c r="D25" s="61"/>
      <c r="E25" s="62"/>
      <c r="F25" s="62"/>
      <c r="G25" s="66" t="s">
        <v>83</v>
      </c>
      <c r="H25" s="64">
        <v>1000</v>
      </c>
      <c r="I25" s="64">
        <v>1000</v>
      </c>
      <c r="J25" s="88"/>
      <c r="K25" s="62"/>
      <c r="L25" s="67"/>
      <c r="N25" s="53">
        <f t="shared" si="2"/>
        <v>1000</v>
      </c>
    </row>
    <row r="26" s="23" customFormat="1" ht="13.15" customHeight="1" spans="1:14">
      <c r="A26" s="65"/>
      <c r="B26" s="61"/>
      <c r="C26" s="61"/>
      <c r="D26" s="61"/>
      <c r="E26" s="62"/>
      <c r="F26" s="62"/>
      <c r="G26" s="69" t="s">
        <v>84</v>
      </c>
      <c r="H26" s="64">
        <v>2500</v>
      </c>
      <c r="I26" s="64">
        <v>1000</v>
      </c>
      <c r="J26" s="88">
        <f t="shared" si="4"/>
        <v>-1500</v>
      </c>
      <c r="K26" s="62">
        <f t="shared" si="5"/>
        <v>-60</v>
      </c>
      <c r="L26" s="67"/>
      <c r="N26" s="53">
        <f t="shared" si="2"/>
        <v>1000</v>
      </c>
    </row>
    <row r="27" s="23" customFormat="1" ht="13.15" customHeight="1" spans="1:14">
      <c r="A27" s="65"/>
      <c r="B27" s="61"/>
      <c r="C27" s="61"/>
      <c r="D27" s="61"/>
      <c r="E27" s="62"/>
      <c r="F27" s="62"/>
      <c r="G27" s="69" t="s">
        <v>85</v>
      </c>
      <c r="H27" s="64">
        <v>810.59</v>
      </c>
      <c r="I27" s="64">
        <v>810.59</v>
      </c>
      <c r="J27" s="88"/>
      <c r="K27" s="62"/>
      <c r="L27" s="67"/>
      <c r="M27" s="23">
        <v>795</v>
      </c>
      <c r="N27" s="53">
        <f t="shared" si="2"/>
        <v>15.59</v>
      </c>
    </row>
    <row r="28" s="23" customFormat="1" ht="13.15" customHeight="1" spans="1:14">
      <c r="A28" s="65"/>
      <c r="B28" s="61"/>
      <c r="C28" s="61"/>
      <c r="D28" s="61"/>
      <c r="E28" s="62"/>
      <c r="F28" s="62"/>
      <c r="G28" s="66"/>
      <c r="H28" s="64"/>
      <c r="I28" s="64"/>
      <c r="J28" s="88"/>
      <c r="K28" s="62"/>
      <c r="L28" s="67"/>
      <c r="N28" s="53"/>
    </row>
    <row r="29" s="23" customFormat="1" ht="13.15" customHeight="1" spans="1:14">
      <c r="A29" s="7" t="s">
        <v>86</v>
      </c>
      <c r="B29" s="70">
        <f>B7+B19</f>
        <v>25943</v>
      </c>
      <c r="C29" s="70">
        <f>C7+C19</f>
        <v>32851</v>
      </c>
      <c r="D29" s="70">
        <f>D7+D19</f>
        <v>6908</v>
      </c>
      <c r="E29" s="71">
        <f t="shared" ref="E29:E34" si="6">D29/B29*100</f>
        <v>26.6276066761747</v>
      </c>
      <c r="F29" s="62"/>
      <c r="G29" s="10" t="s">
        <v>87</v>
      </c>
      <c r="H29" s="72">
        <f>H7+H8+H9+H10+H11+H12+H13+H14+H15+H16+H17+H18+H19+H20+H21+H22+H23+H24+H25+H26+H27</f>
        <v>93928.125305</v>
      </c>
      <c r="I29" s="72">
        <f>I7+I8+I9+I10+I11+I12+I13+I14+I15+I16+I17+I18+I19+I20+I21+I22+I23+I24+I25+I26+I27</f>
        <v>92186.125305</v>
      </c>
      <c r="J29" s="72">
        <f t="shared" ref="J29:J33" si="7">I29-H29</f>
        <v>-1742.00000000001</v>
      </c>
      <c r="K29" s="71">
        <f t="shared" ref="K29:K33" si="8">J29/H29*100</f>
        <v>-1.85460956911836</v>
      </c>
      <c r="L29" s="67"/>
      <c r="M29" s="23">
        <f>SUM(M7:M28)</f>
        <v>78150</v>
      </c>
      <c r="N29" s="53"/>
    </row>
    <row r="30" s="23" customFormat="1" ht="13.15" customHeight="1" spans="1:14">
      <c r="A30" s="73"/>
      <c r="B30" s="61"/>
      <c r="C30" s="61"/>
      <c r="D30" s="61"/>
      <c r="E30" s="62"/>
      <c r="F30" s="62"/>
      <c r="G30" s="74" t="s">
        <v>88</v>
      </c>
      <c r="H30" s="64">
        <v>1000</v>
      </c>
      <c r="I30" s="64">
        <v>1000</v>
      </c>
      <c r="J30" s="88"/>
      <c r="K30" s="62"/>
      <c r="L30" s="67"/>
      <c r="N30" s="53"/>
    </row>
    <row r="31" s="23" customFormat="1" ht="13.15" customHeight="1" spans="1:14">
      <c r="A31" s="75" t="s">
        <v>89</v>
      </c>
      <c r="B31" s="61">
        <f>B32+B33+B34+B35+B36+B37</f>
        <v>89667</v>
      </c>
      <c r="C31" s="61">
        <f>C32+C33+C34+C35+C36+C37</f>
        <v>78624</v>
      </c>
      <c r="D31" s="61">
        <f>D32+D33+D34+D35+D36+D37</f>
        <v>-11043</v>
      </c>
      <c r="E31" s="62">
        <f t="shared" si="6"/>
        <v>-12.3155676001204</v>
      </c>
      <c r="F31" s="71"/>
      <c r="G31" s="74" t="s">
        <v>90</v>
      </c>
      <c r="H31" s="64">
        <f>SUM(H32:H33)</f>
        <v>20682</v>
      </c>
      <c r="I31" s="64">
        <f>SUM(I32:I33)</f>
        <v>18289</v>
      </c>
      <c r="J31" s="88">
        <f t="shared" si="7"/>
        <v>-2393</v>
      </c>
      <c r="K31" s="62">
        <f t="shared" si="8"/>
        <v>-11.5704477323276</v>
      </c>
      <c r="L31" s="67"/>
      <c r="N31" s="53"/>
    </row>
    <row r="32" s="23" customFormat="1" ht="13.15" customHeight="1" spans="1:14">
      <c r="A32" s="76" t="s">
        <v>91</v>
      </c>
      <c r="B32" s="61">
        <v>11316</v>
      </c>
      <c r="C32" s="61">
        <v>11316</v>
      </c>
      <c r="D32" s="61"/>
      <c r="E32" s="62"/>
      <c r="F32" s="62"/>
      <c r="G32" s="66" t="s">
        <v>92</v>
      </c>
      <c r="H32" s="64">
        <v>20334</v>
      </c>
      <c r="I32" s="64">
        <v>18000</v>
      </c>
      <c r="J32" s="88">
        <f t="shared" si="7"/>
        <v>-2334</v>
      </c>
      <c r="K32" s="62">
        <f t="shared" si="8"/>
        <v>-11.4783121864857</v>
      </c>
      <c r="L32" s="67"/>
      <c r="N32" s="53"/>
    </row>
    <row r="33" s="23" customFormat="1" ht="13.15" customHeight="1" spans="1:14">
      <c r="A33" s="75" t="s">
        <v>93</v>
      </c>
      <c r="B33" s="61">
        <v>44953</v>
      </c>
      <c r="C33" s="61">
        <v>31863</v>
      </c>
      <c r="D33" s="61">
        <f t="shared" ref="D33:D37" si="9">C33-B33</f>
        <v>-13090</v>
      </c>
      <c r="E33" s="62">
        <f t="shared" si="6"/>
        <v>-29.1193023824884</v>
      </c>
      <c r="F33" s="67" t="s">
        <v>94</v>
      </c>
      <c r="G33" s="66" t="s">
        <v>95</v>
      </c>
      <c r="H33" s="64">
        <v>348</v>
      </c>
      <c r="I33" s="64">
        <v>289</v>
      </c>
      <c r="J33" s="88">
        <f t="shared" si="7"/>
        <v>-59</v>
      </c>
      <c r="K33" s="62">
        <f t="shared" si="8"/>
        <v>-16.9540229885057</v>
      </c>
      <c r="L33" s="89"/>
      <c r="N33" s="53"/>
    </row>
    <row r="34" s="23" customFormat="1" ht="13.15" customHeight="1" spans="1:14">
      <c r="A34" s="75" t="s">
        <v>96</v>
      </c>
      <c r="B34" s="61">
        <v>6000</v>
      </c>
      <c r="C34" s="61">
        <v>8176</v>
      </c>
      <c r="D34" s="61">
        <f t="shared" si="9"/>
        <v>2176</v>
      </c>
      <c r="E34" s="62">
        <f t="shared" si="6"/>
        <v>36.2666666666667</v>
      </c>
      <c r="F34" s="67" t="s">
        <v>97</v>
      </c>
      <c r="G34" s="38"/>
      <c r="H34" s="64"/>
      <c r="I34" s="38"/>
      <c r="J34" s="38"/>
      <c r="K34" s="38"/>
      <c r="L34" s="67"/>
      <c r="N34" s="53"/>
    </row>
    <row r="35" s="23" customFormat="1" ht="13.15" customHeight="1" spans="1:14">
      <c r="A35" s="77" t="s">
        <v>98</v>
      </c>
      <c r="B35" s="61">
        <v>1000</v>
      </c>
      <c r="C35" s="61">
        <v>1000</v>
      </c>
      <c r="D35" s="61"/>
      <c r="E35" s="62"/>
      <c r="F35" s="62"/>
      <c r="G35" s="38"/>
      <c r="H35" s="38"/>
      <c r="I35" s="38"/>
      <c r="J35" s="38"/>
      <c r="K35" s="38"/>
      <c r="L35" s="67"/>
      <c r="N35" s="53"/>
    </row>
    <row r="36" s="23" customFormat="1" ht="13.15" customHeight="1" spans="1:14">
      <c r="A36" s="78" t="s">
        <v>99</v>
      </c>
      <c r="B36" s="61">
        <v>2360</v>
      </c>
      <c r="C36" s="64">
        <v>2360</v>
      </c>
      <c r="D36" s="61"/>
      <c r="E36" s="62"/>
      <c r="F36" s="62"/>
      <c r="G36" s="38"/>
      <c r="H36" s="38"/>
      <c r="I36" s="38"/>
      <c r="J36" s="38"/>
      <c r="K36" s="38"/>
      <c r="L36" s="67"/>
      <c r="N36" s="53"/>
    </row>
    <row r="37" s="23" customFormat="1" ht="13.15" customHeight="1" spans="1:14">
      <c r="A37" s="66" t="s">
        <v>100</v>
      </c>
      <c r="B37" s="61">
        <v>24038</v>
      </c>
      <c r="C37" s="61">
        <v>23909</v>
      </c>
      <c r="D37" s="61">
        <f t="shared" si="9"/>
        <v>-129</v>
      </c>
      <c r="E37" s="62"/>
      <c r="F37" s="62"/>
      <c r="G37" s="38"/>
      <c r="H37" s="38"/>
      <c r="I37" s="38"/>
      <c r="J37" s="38"/>
      <c r="K37" s="38"/>
      <c r="L37" s="67"/>
      <c r="N37" s="53"/>
    </row>
    <row r="38" s="23" customFormat="1" ht="13.15" customHeight="1" spans="1:14">
      <c r="A38" s="79" t="s">
        <v>101</v>
      </c>
      <c r="B38" s="70">
        <f>B29+B31</f>
        <v>115610</v>
      </c>
      <c r="C38" s="70">
        <f>C29+C31</f>
        <v>111475</v>
      </c>
      <c r="D38" s="70">
        <f>D29+D31</f>
        <v>-4135</v>
      </c>
      <c r="E38" s="71">
        <f>D38/B38*100</f>
        <v>-3.57668021797422</v>
      </c>
      <c r="F38" s="62"/>
      <c r="G38" s="79" t="s">
        <v>102</v>
      </c>
      <c r="H38" s="72">
        <f t="shared" ref="H38:J38" si="10">H29+H30+H31</f>
        <v>115610.125305</v>
      </c>
      <c r="I38" s="72">
        <f t="shared" si="10"/>
        <v>111475.125305</v>
      </c>
      <c r="J38" s="72">
        <f t="shared" si="10"/>
        <v>-4135.00000000001</v>
      </c>
      <c r="K38" s="71">
        <f>J38/H38*100</f>
        <v>-3.57667634135951</v>
      </c>
      <c r="L38" s="67"/>
      <c r="N38" s="53"/>
    </row>
    <row r="39" s="23" customFormat="1" ht="13.15" customHeight="1" spans="12:14">
      <c r="L39" s="52"/>
      <c r="N39" s="53"/>
    </row>
    <row r="40" s="23" customFormat="1" ht="13.15" customHeight="1" spans="12:14">
      <c r="L40" s="52"/>
      <c r="N40" s="53"/>
    </row>
  </sheetData>
  <mergeCells count="15">
    <mergeCell ref="A2:K2"/>
    <mergeCell ref="D3:E3"/>
    <mergeCell ref="I3:J3"/>
    <mergeCell ref="B4:E4"/>
    <mergeCell ref="G4:K4"/>
    <mergeCell ref="D5:E5"/>
    <mergeCell ref="J5:K5"/>
    <mergeCell ref="A4:A6"/>
    <mergeCell ref="B5:B6"/>
    <mergeCell ref="C5:C6"/>
    <mergeCell ref="F4:F6"/>
    <mergeCell ref="G5:G6"/>
    <mergeCell ref="H5:H6"/>
    <mergeCell ref="I5:I6"/>
    <mergeCell ref="L4:L6"/>
  </mergeCells>
  <printOptions horizontalCentered="1"/>
  <pageMargins left="0.66875" right="0.393055555555556" top="0.550694444444444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H25" sqref="H25"/>
    </sheetView>
  </sheetViews>
  <sheetFormatPr defaultColWidth="9" defaultRowHeight="14.25"/>
  <cols>
    <col min="1" max="1" width="24.8583333333333" style="23" customWidth="1"/>
    <col min="2" max="2" width="7.125" style="23" customWidth="1"/>
    <col min="3" max="3" width="7.375" style="23" customWidth="1"/>
    <col min="4" max="4" width="7.5" style="23" customWidth="1"/>
    <col min="5" max="5" width="7.125" style="23" customWidth="1"/>
    <col min="6" max="6" width="7.125" style="23" hidden="1" customWidth="1"/>
    <col min="7" max="7" width="32.8583333333333" style="23" customWidth="1"/>
    <col min="8" max="8" width="7.25" style="23" customWidth="1"/>
    <col min="9" max="9" width="8.125" style="23" customWidth="1"/>
    <col min="10" max="10" width="7.75" style="23" customWidth="1"/>
    <col min="11" max="11" width="7" style="23" customWidth="1"/>
    <col min="12" max="16384" width="9" style="23"/>
  </cols>
  <sheetData>
    <row r="1" s="23" customFormat="1" spans="1:1">
      <c r="A1" s="26" t="s">
        <v>103</v>
      </c>
    </row>
    <row r="2" s="23" customFormat="1" ht="20.25" spans="1:10">
      <c r="A2" s="27" t="s">
        <v>5</v>
      </c>
      <c r="B2" s="27"/>
      <c r="C2" s="27"/>
      <c r="D2" s="27"/>
      <c r="E2" s="27"/>
      <c r="F2" s="27"/>
      <c r="G2" s="27"/>
      <c r="H2" s="27"/>
      <c r="I2" s="27"/>
      <c r="J2" s="27"/>
    </row>
    <row r="3" s="23" customFormat="1" spans="1:10">
      <c r="A3" s="28"/>
      <c r="J3" s="47" t="s">
        <v>9</v>
      </c>
    </row>
    <row r="4" s="24" customFormat="1" spans="1:11">
      <c r="A4" s="29" t="s">
        <v>104</v>
      </c>
      <c r="B4" s="30"/>
      <c r="C4" s="30"/>
      <c r="D4" s="30"/>
      <c r="E4" s="30"/>
      <c r="F4" s="30"/>
      <c r="G4" s="31" t="s">
        <v>105</v>
      </c>
      <c r="H4" s="31"/>
      <c r="I4" s="31"/>
      <c r="J4" s="31"/>
      <c r="K4" s="31"/>
    </row>
    <row r="5" s="24" customFormat="1" ht="13.5" spans="1:11">
      <c r="A5" s="31" t="s">
        <v>29</v>
      </c>
      <c r="B5" s="32" t="s">
        <v>33</v>
      </c>
      <c r="C5" s="33" t="s">
        <v>13</v>
      </c>
      <c r="D5" s="34" t="s">
        <v>34</v>
      </c>
      <c r="E5" s="34"/>
      <c r="F5" s="7" t="s">
        <v>31</v>
      </c>
      <c r="G5" s="31" t="s">
        <v>29</v>
      </c>
      <c r="H5" s="32" t="s">
        <v>33</v>
      </c>
      <c r="I5" s="33" t="s">
        <v>13</v>
      </c>
      <c r="J5" s="34" t="s">
        <v>34</v>
      </c>
      <c r="K5" s="34"/>
    </row>
    <row r="6" s="24" customFormat="1" ht="13.5" spans="1:11">
      <c r="A6" s="31"/>
      <c r="B6" s="32"/>
      <c r="C6" s="33"/>
      <c r="D6" s="34" t="s">
        <v>15</v>
      </c>
      <c r="E6" s="34" t="s">
        <v>16</v>
      </c>
      <c r="F6" s="7"/>
      <c r="G6" s="31"/>
      <c r="H6" s="32"/>
      <c r="I6" s="33"/>
      <c r="J6" s="34" t="s">
        <v>15</v>
      </c>
      <c r="K6" s="34" t="s">
        <v>16</v>
      </c>
    </row>
    <row r="7" s="24" customFormat="1" ht="28.5" spans="1:11">
      <c r="A7" s="35" t="s">
        <v>106</v>
      </c>
      <c r="B7" s="36">
        <v>226</v>
      </c>
      <c r="C7" s="36">
        <v>226</v>
      </c>
      <c r="D7" s="32">
        <f>C7-B7</f>
        <v>0</v>
      </c>
      <c r="E7" s="32"/>
      <c r="F7" s="32"/>
      <c r="G7" s="37" t="s">
        <v>107</v>
      </c>
      <c r="H7" s="38">
        <f t="shared" ref="H7:J7" si="0">SUM(H8)</f>
        <v>96</v>
      </c>
      <c r="I7" s="38">
        <f t="shared" si="0"/>
        <v>96</v>
      </c>
      <c r="J7" s="38"/>
      <c r="K7" s="48"/>
    </row>
    <row r="8" s="24" customFormat="1" ht="28.5" spans="1:11">
      <c r="A8" s="39"/>
      <c r="B8" s="40"/>
      <c r="C8" s="40"/>
      <c r="D8" s="40"/>
      <c r="E8" s="40"/>
      <c r="F8" s="40"/>
      <c r="G8" s="37" t="s">
        <v>108</v>
      </c>
      <c r="H8" s="38">
        <v>96</v>
      </c>
      <c r="I8" s="49">
        <v>96</v>
      </c>
      <c r="J8" s="38"/>
      <c r="K8" s="48"/>
    </row>
    <row r="9" s="24" customFormat="1" spans="1:11">
      <c r="A9" s="39"/>
      <c r="B9" s="40"/>
      <c r="C9" s="40"/>
      <c r="D9" s="40"/>
      <c r="E9" s="40"/>
      <c r="F9" s="40"/>
      <c r="G9" s="37" t="s">
        <v>109</v>
      </c>
      <c r="H9" s="38">
        <f t="shared" ref="H9:J9" si="1">SUM(H10)</f>
        <v>193</v>
      </c>
      <c r="I9" s="38">
        <f t="shared" si="1"/>
        <v>193</v>
      </c>
      <c r="J9" s="38"/>
      <c r="K9" s="48"/>
    </row>
    <row r="10" s="24" customFormat="1" ht="28.5" spans="1:11">
      <c r="A10" s="39"/>
      <c r="B10" s="40"/>
      <c r="C10" s="40"/>
      <c r="D10" s="40"/>
      <c r="E10" s="40"/>
      <c r="F10" s="40"/>
      <c r="G10" s="37" t="s">
        <v>110</v>
      </c>
      <c r="H10" s="38">
        <v>193</v>
      </c>
      <c r="I10" s="49">
        <v>193</v>
      </c>
      <c r="J10" s="38"/>
      <c r="K10" s="48"/>
    </row>
    <row r="11" s="24" customFormat="1" spans="1:11">
      <c r="A11" s="39"/>
      <c r="B11" s="40"/>
      <c r="C11" s="40"/>
      <c r="D11" s="40"/>
      <c r="E11" s="40"/>
      <c r="F11" s="40"/>
      <c r="G11" s="41" t="s">
        <v>111</v>
      </c>
      <c r="H11" s="18">
        <f>SUM(H12)</f>
        <v>302</v>
      </c>
      <c r="I11" s="18">
        <f>SUM(I12)</f>
        <v>302</v>
      </c>
      <c r="J11" s="18"/>
      <c r="K11" s="38"/>
    </row>
    <row r="12" s="24" customFormat="1" spans="1:11">
      <c r="A12" s="39"/>
      <c r="B12" s="40"/>
      <c r="C12" s="40"/>
      <c r="D12" s="40"/>
      <c r="E12" s="40"/>
      <c r="F12" s="40"/>
      <c r="G12" s="37" t="s">
        <v>112</v>
      </c>
      <c r="H12" s="18">
        <v>302</v>
      </c>
      <c r="I12" s="49">
        <v>302</v>
      </c>
      <c r="J12" s="38"/>
      <c r="K12" s="38"/>
    </row>
    <row r="13" s="23" customFormat="1" spans="1:11">
      <c r="A13" s="41"/>
      <c r="B13" s="38"/>
      <c r="C13" s="38"/>
      <c r="D13" s="38"/>
      <c r="E13" s="38"/>
      <c r="F13" s="38"/>
      <c r="G13" s="41" t="s">
        <v>113</v>
      </c>
      <c r="H13" s="38"/>
      <c r="I13" s="18">
        <v>226</v>
      </c>
      <c r="J13" s="38">
        <f>I13-H13</f>
        <v>226</v>
      </c>
      <c r="K13" s="38"/>
    </row>
    <row r="14" s="23" customFormat="1" ht="28.5" spans="1:11">
      <c r="A14" s="41"/>
      <c r="B14" s="38"/>
      <c r="C14" s="38"/>
      <c r="D14" s="38"/>
      <c r="E14" s="38"/>
      <c r="F14" s="38"/>
      <c r="G14" s="37" t="s">
        <v>114</v>
      </c>
      <c r="H14" s="41"/>
      <c r="I14" s="18">
        <v>226</v>
      </c>
      <c r="J14" s="38">
        <f>I14-H14</f>
        <v>226</v>
      </c>
      <c r="K14" s="38"/>
    </row>
    <row r="15" s="23" customFormat="1" hidden="1" spans="1:11">
      <c r="A15" s="41"/>
      <c r="B15" s="38"/>
      <c r="C15" s="38"/>
      <c r="D15" s="38"/>
      <c r="E15" s="38"/>
      <c r="F15" s="38"/>
      <c r="G15" s="37"/>
      <c r="H15" s="38"/>
      <c r="I15" s="18"/>
      <c r="J15" s="38">
        <f>I15-H15</f>
        <v>0</v>
      </c>
      <c r="K15" s="38"/>
    </row>
    <row r="16" s="23" customFormat="1" spans="1:11">
      <c r="A16" s="31" t="s">
        <v>115</v>
      </c>
      <c r="B16" s="42">
        <f>SUM(B7:B15)</f>
        <v>226</v>
      </c>
      <c r="C16" s="42">
        <f>SUM(C7:C15)</f>
        <v>226</v>
      </c>
      <c r="D16" s="42">
        <f>SUM(D7:D15)</f>
        <v>0</v>
      </c>
      <c r="E16" s="42"/>
      <c r="F16" s="42"/>
      <c r="G16" s="31" t="s">
        <v>116</v>
      </c>
      <c r="H16" s="43">
        <f>H11+H7+H9+H13</f>
        <v>591</v>
      </c>
      <c r="I16" s="43">
        <f>I11+I7+I9+I13</f>
        <v>817</v>
      </c>
      <c r="J16" s="43">
        <f>J11+J7+J9+J13</f>
        <v>226</v>
      </c>
      <c r="K16" s="50"/>
    </row>
    <row r="17" s="23" customFormat="1" spans="1:11">
      <c r="A17" s="38" t="s">
        <v>89</v>
      </c>
      <c r="B17" s="38">
        <f>SUM(B18,B22:B22,B27)</f>
        <v>903</v>
      </c>
      <c r="C17" s="38">
        <f>SUM(C18,C22:C22,C27)</f>
        <v>903</v>
      </c>
      <c r="D17" s="38"/>
      <c r="E17" s="38"/>
      <c r="F17" s="38"/>
      <c r="G17" s="38" t="s">
        <v>90</v>
      </c>
      <c r="H17" s="44">
        <f>H18+H24</f>
        <v>538</v>
      </c>
      <c r="I17" s="44">
        <f>I18+I24</f>
        <v>312</v>
      </c>
      <c r="J17" s="44">
        <f>J18+J24</f>
        <v>-226</v>
      </c>
      <c r="K17" s="38"/>
    </row>
    <row r="18" s="23" customFormat="1" spans="1:11">
      <c r="A18" s="38" t="s">
        <v>117</v>
      </c>
      <c r="B18" s="38">
        <f>SUM(B19:B21)</f>
        <v>300</v>
      </c>
      <c r="C18" s="38">
        <f>SUM(C19:C21)</f>
        <v>300</v>
      </c>
      <c r="D18" s="38"/>
      <c r="E18" s="38"/>
      <c r="F18" s="38"/>
      <c r="G18" s="41" t="s">
        <v>118</v>
      </c>
      <c r="H18" s="41">
        <f t="shared" ref="H18:J18" si="2">SUM(H19:H23)</f>
        <v>312</v>
      </c>
      <c r="I18" s="41">
        <f t="shared" si="2"/>
        <v>312</v>
      </c>
      <c r="J18" s="41"/>
      <c r="K18" s="38"/>
    </row>
    <row r="19" s="23" customFormat="1" spans="1:11">
      <c r="A19" s="38" t="s">
        <v>119</v>
      </c>
      <c r="B19" s="38">
        <v>300</v>
      </c>
      <c r="C19" s="38">
        <v>300</v>
      </c>
      <c r="D19" s="38"/>
      <c r="E19" s="38"/>
      <c r="F19" s="38"/>
      <c r="G19" s="45" t="s">
        <v>120</v>
      </c>
      <c r="H19" s="41"/>
      <c r="I19" s="38"/>
      <c r="J19" s="38"/>
      <c r="K19" s="38"/>
    </row>
    <row r="20" s="23" customFormat="1" ht="28.5" spans="1:11">
      <c r="A20" s="35" t="s">
        <v>121</v>
      </c>
      <c r="B20" s="38"/>
      <c r="C20" s="38"/>
      <c r="D20" s="38"/>
      <c r="E20" s="38"/>
      <c r="F20" s="38"/>
      <c r="G20" s="35" t="s">
        <v>122</v>
      </c>
      <c r="H20" s="41">
        <v>6</v>
      </c>
      <c r="I20" s="38">
        <v>6</v>
      </c>
      <c r="J20" s="38"/>
      <c r="K20" s="38"/>
    </row>
    <row r="21" s="23" customFormat="1" spans="1:11">
      <c r="A21" s="35" t="s">
        <v>123</v>
      </c>
      <c r="B21" s="38"/>
      <c r="C21" s="38"/>
      <c r="D21" s="38"/>
      <c r="E21" s="38"/>
      <c r="F21" s="38"/>
      <c r="G21" s="38" t="s">
        <v>124</v>
      </c>
      <c r="H21" s="41">
        <v>49</v>
      </c>
      <c r="I21" s="38">
        <v>49</v>
      </c>
      <c r="J21" s="38"/>
      <c r="K21" s="38"/>
    </row>
    <row r="22" s="25" customFormat="1" ht="28.5" spans="1:11">
      <c r="A22" s="37" t="s">
        <v>125</v>
      </c>
      <c r="B22" s="38">
        <f>SUM(B23:B26)</f>
        <v>603</v>
      </c>
      <c r="C22" s="38">
        <f>SUM(C23:C26)</f>
        <v>603</v>
      </c>
      <c r="D22" s="38"/>
      <c r="E22" s="38"/>
      <c r="F22" s="38"/>
      <c r="G22" s="45" t="s">
        <v>126</v>
      </c>
      <c r="H22" s="41"/>
      <c r="I22" s="38"/>
      <c r="J22" s="38"/>
      <c r="K22" s="38"/>
    </row>
    <row r="23" s="23" customFormat="1" spans="1:11">
      <c r="A23" s="37" t="s">
        <v>123</v>
      </c>
      <c r="B23" s="38">
        <v>193</v>
      </c>
      <c r="C23" s="38">
        <v>193</v>
      </c>
      <c r="D23" s="38"/>
      <c r="E23" s="38"/>
      <c r="F23" s="38"/>
      <c r="G23" s="38" t="s">
        <v>127</v>
      </c>
      <c r="H23" s="38">
        <v>257</v>
      </c>
      <c r="I23" s="38">
        <v>257</v>
      </c>
      <c r="J23" s="38"/>
      <c r="K23" s="38"/>
    </row>
    <row r="24" s="23" customFormat="1" spans="1:11">
      <c r="A24" s="38" t="s">
        <v>119</v>
      </c>
      <c r="B24" s="38">
        <v>259</v>
      </c>
      <c r="C24" s="38">
        <v>259</v>
      </c>
      <c r="D24" s="38"/>
      <c r="E24" s="38"/>
      <c r="F24" s="38"/>
      <c r="G24" s="41" t="s">
        <v>128</v>
      </c>
      <c r="H24" s="41">
        <f>H25</f>
        <v>226</v>
      </c>
      <c r="I24" s="38"/>
      <c r="J24" s="38">
        <f>I24-H24</f>
        <v>-226</v>
      </c>
      <c r="K24" s="38"/>
    </row>
    <row r="25" s="23" customFormat="1" ht="42.75" spans="1:11">
      <c r="A25" s="35" t="s">
        <v>121</v>
      </c>
      <c r="B25" s="41">
        <v>102</v>
      </c>
      <c r="C25" s="41">
        <v>102</v>
      </c>
      <c r="D25" s="38"/>
      <c r="E25" s="41"/>
      <c r="F25" s="38"/>
      <c r="G25" s="37" t="s">
        <v>129</v>
      </c>
      <c r="H25" s="41">
        <v>226</v>
      </c>
      <c r="I25" s="38"/>
      <c r="J25" s="38">
        <f>I25-H25</f>
        <v>-226</v>
      </c>
      <c r="K25" s="38"/>
    </row>
    <row r="26" s="23" customFormat="1" spans="1:11">
      <c r="A26" s="38" t="s">
        <v>130</v>
      </c>
      <c r="B26" s="41">
        <v>49</v>
      </c>
      <c r="C26" s="41">
        <v>49</v>
      </c>
      <c r="D26" s="38"/>
      <c r="E26" s="41"/>
      <c r="F26" s="41"/>
      <c r="G26" s="38"/>
      <c r="H26" s="41"/>
      <c r="I26" s="38"/>
      <c r="J26" s="51"/>
      <c r="K26" s="38"/>
    </row>
    <row r="27" s="23" customFormat="1" hidden="1" spans="1:11">
      <c r="A27" s="37"/>
      <c r="B27" s="38"/>
      <c r="C27" s="38"/>
      <c r="D27" s="38">
        <f>C27-B27</f>
        <v>0</v>
      </c>
      <c r="E27" s="38"/>
      <c r="F27" s="41"/>
      <c r="G27" s="37"/>
      <c r="H27" s="38"/>
      <c r="I27" s="38"/>
      <c r="J27" s="51"/>
      <c r="K27" s="38"/>
    </row>
    <row r="28" s="23" customFormat="1" hidden="1" spans="1:11">
      <c r="A28" s="38"/>
      <c r="B28" s="38"/>
      <c r="C28" s="38"/>
      <c r="D28" s="38"/>
      <c r="E28" s="38"/>
      <c r="F28" s="38"/>
      <c r="G28" s="38"/>
      <c r="H28" s="38"/>
      <c r="I28" s="38"/>
      <c r="J28" s="51"/>
      <c r="K28" s="38"/>
    </row>
    <row r="29" s="23" customFormat="1" spans="1:11">
      <c r="A29" s="31" t="s">
        <v>131</v>
      </c>
      <c r="B29" s="43">
        <f>B16+B17</f>
        <v>1129</v>
      </c>
      <c r="C29" s="43">
        <f>C16+C17</f>
        <v>1129</v>
      </c>
      <c r="D29" s="43">
        <f>D16+D17</f>
        <v>0</v>
      </c>
      <c r="E29" s="43"/>
      <c r="F29" s="38"/>
      <c r="G29" s="46" t="s">
        <v>132</v>
      </c>
      <c r="H29" s="43">
        <f>H16+H17</f>
        <v>1129</v>
      </c>
      <c r="I29" s="43">
        <f>I16+I17</f>
        <v>1129</v>
      </c>
      <c r="J29" s="43">
        <f>J16+J17</f>
        <v>0</v>
      </c>
      <c r="K29" s="43"/>
    </row>
    <row r="30" s="23" customFormat="1" spans="6:6">
      <c r="F30" s="43"/>
    </row>
    <row r="31" s="25" customFormat="1" ht="17" customHeight="1" spans="1:11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</row>
  </sheetData>
  <mergeCells count="12">
    <mergeCell ref="A2:J2"/>
    <mergeCell ref="A4:B4"/>
    <mergeCell ref="G4:K4"/>
    <mergeCell ref="D5:E5"/>
    <mergeCell ref="J5:K5"/>
    <mergeCell ref="A5:A6"/>
    <mergeCell ref="B5:B6"/>
    <mergeCell ref="C5:C6"/>
    <mergeCell ref="F5:F6"/>
    <mergeCell ref="G5:G6"/>
    <mergeCell ref="H5:H6"/>
    <mergeCell ref="I5:I6"/>
  </mergeCells>
  <printOptions horizontalCentered="1"/>
  <pageMargins left="0.590277777777778" right="0.393055555555556" top="0.472222222222222" bottom="0.354166666666667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A2" sqref="A2:E2"/>
    </sheetView>
  </sheetViews>
  <sheetFormatPr defaultColWidth="18.25" defaultRowHeight="13.5" outlineLevelCol="4"/>
  <cols>
    <col min="1" max="1" width="42.4416666666667" customWidth="1"/>
    <col min="2" max="2" width="10.875" customWidth="1"/>
    <col min="3" max="3" width="10.75" customWidth="1"/>
    <col min="4" max="4" width="9.25" style="2" customWidth="1"/>
    <col min="5" max="5" width="12.375" style="3" customWidth="1"/>
    <col min="6" max="16381" width="18.25" customWidth="1"/>
  </cols>
  <sheetData>
    <row r="1" spans="1:1">
      <c r="A1" t="s">
        <v>133</v>
      </c>
    </row>
    <row r="2" ht="20.25" spans="1:5">
      <c r="A2" s="4" t="s">
        <v>7</v>
      </c>
      <c r="B2" s="4"/>
      <c r="C2" s="4"/>
      <c r="D2" s="4"/>
      <c r="E2" s="4"/>
    </row>
    <row r="3" ht="20.25" spans="1:5">
      <c r="A3" s="5"/>
      <c r="B3" s="4"/>
      <c r="C3" s="5"/>
      <c r="D3" s="5"/>
      <c r="E3" s="6" t="s">
        <v>9</v>
      </c>
    </row>
    <row r="4" spans="1:5">
      <c r="A4" s="7" t="s">
        <v>29</v>
      </c>
      <c r="B4" s="7" t="s">
        <v>33</v>
      </c>
      <c r="C4" s="7" t="s">
        <v>13</v>
      </c>
      <c r="D4" s="8" t="s">
        <v>34</v>
      </c>
      <c r="E4" s="9"/>
    </row>
    <row r="5" spans="1:5">
      <c r="A5" s="7"/>
      <c r="B5" s="10"/>
      <c r="C5" s="10"/>
      <c r="D5" s="8" t="s">
        <v>15</v>
      </c>
      <c r="E5" s="9" t="s">
        <v>16</v>
      </c>
    </row>
    <row r="6" spans="1:5">
      <c r="A6" s="10" t="s">
        <v>134</v>
      </c>
      <c r="B6" s="11">
        <f>B7+B14</f>
        <v>6047</v>
      </c>
      <c r="C6" s="11">
        <f>C7+C14</f>
        <v>10265</v>
      </c>
      <c r="D6" s="12">
        <f>C6-B6</f>
        <v>4218</v>
      </c>
      <c r="E6" s="13">
        <f>D6/B6</f>
        <v>0.697535968248718</v>
      </c>
    </row>
    <row r="7" s="1" customFormat="1" spans="1:5">
      <c r="A7" s="14" t="s">
        <v>135</v>
      </c>
      <c r="B7" s="15">
        <f>SUM(B8:B13)</f>
        <v>1067</v>
      </c>
      <c r="C7" s="15">
        <f>SUM(C8:C13)</f>
        <v>1067</v>
      </c>
      <c r="D7" s="16"/>
      <c r="E7" s="17"/>
    </row>
    <row r="8" s="1" customFormat="1" ht="14.25" spans="1:5">
      <c r="A8" s="14" t="s">
        <v>136</v>
      </c>
      <c r="B8" s="18">
        <v>260</v>
      </c>
      <c r="C8" s="15">
        <v>260</v>
      </c>
      <c r="D8" s="16"/>
      <c r="E8" s="17"/>
    </row>
    <row r="9" s="1" customFormat="1" ht="14.25" spans="1:5">
      <c r="A9" s="14" t="s">
        <v>137</v>
      </c>
      <c r="B9" s="18">
        <v>760</v>
      </c>
      <c r="C9" s="15">
        <v>760</v>
      </c>
      <c r="D9" s="16"/>
      <c r="E9" s="17"/>
    </row>
    <row r="10" s="1" customFormat="1" ht="14.25" spans="1:5">
      <c r="A10" s="14" t="s">
        <v>138</v>
      </c>
      <c r="B10" s="18">
        <v>18</v>
      </c>
      <c r="C10" s="15">
        <v>18</v>
      </c>
      <c r="D10" s="16"/>
      <c r="E10" s="17"/>
    </row>
    <row r="11" s="1" customFormat="1" ht="14.25" spans="1:5">
      <c r="A11" s="14" t="s">
        <v>139</v>
      </c>
      <c r="B11" s="18">
        <v>28</v>
      </c>
      <c r="C11" s="15">
        <v>28</v>
      </c>
      <c r="D11" s="16"/>
      <c r="E11" s="17"/>
    </row>
    <row r="12" s="1" customFormat="1" ht="14.25" spans="1:5">
      <c r="A12" s="14" t="s">
        <v>140</v>
      </c>
      <c r="B12" s="18">
        <v>1</v>
      </c>
      <c r="C12" s="15">
        <v>1</v>
      </c>
      <c r="D12" s="16"/>
      <c r="E12" s="17"/>
    </row>
    <row r="13" s="1" customFormat="1" ht="14.25" spans="1:5">
      <c r="A13" s="14" t="s">
        <v>141</v>
      </c>
      <c r="B13" s="18"/>
      <c r="C13" s="15"/>
      <c r="D13" s="16"/>
      <c r="E13" s="17"/>
    </row>
    <row r="14" s="1" customFormat="1" spans="1:5">
      <c r="A14" s="14" t="s">
        <v>142</v>
      </c>
      <c r="B14" s="15">
        <f>SUM(B15:B18)</f>
        <v>4980</v>
      </c>
      <c r="C14" s="15">
        <f>SUM(C15:C18)</f>
        <v>9198</v>
      </c>
      <c r="D14" s="19">
        <f>C14-B14</f>
        <v>4218</v>
      </c>
      <c r="E14" s="20">
        <f>D14/B14</f>
        <v>0.846987951807229</v>
      </c>
    </row>
    <row r="15" s="1" customFormat="1" ht="14.25" spans="1:5">
      <c r="A15" s="14" t="s">
        <v>143</v>
      </c>
      <c r="B15" s="18">
        <v>4282</v>
      </c>
      <c r="C15" s="15">
        <v>8500</v>
      </c>
      <c r="D15" s="19">
        <f>C15-B15</f>
        <v>4218</v>
      </c>
      <c r="E15" s="20">
        <f>D15/B15</f>
        <v>0.985053713218122</v>
      </c>
    </row>
    <row r="16" s="1" customFormat="1" ht="14.25" spans="1:5">
      <c r="A16" s="14" t="s">
        <v>137</v>
      </c>
      <c r="B16" s="18">
        <v>647</v>
      </c>
      <c r="C16" s="18">
        <v>647</v>
      </c>
      <c r="D16" s="19"/>
      <c r="E16" s="17"/>
    </row>
    <row r="17" s="1" customFormat="1" ht="14.25" spans="1:5">
      <c r="A17" s="14" t="s">
        <v>138</v>
      </c>
      <c r="B17" s="18">
        <v>1</v>
      </c>
      <c r="C17" s="18">
        <v>1</v>
      </c>
      <c r="D17" s="19"/>
      <c r="E17" s="17"/>
    </row>
    <row r="18" s="1" customFormat="1" ht="14.25" spans="1:5">
      <c r="A18" s="14" t="s">
        <v>140</v>
      </c>
      <c r="B18" s="18">
        <v>50</v>
      </c>
      <c r="C18" s="18">
        <v>50</v>
      </c>
      <c r="D18" s="19"/>
      <c r="E18" s="17"/>
    </row>
    <row r="19" s="1" customFormat="1" ht="14.25" spans="1:5">
      <c r="A19" s="14"/>
      <c r="B19" s="18"/>
      <c r="C19" s="15"/>
      <c r="D19" s="19"/>
      <c r="E19" s="17"/>
    </row>
    <row r="20" ht="14.25" spans="1:5">
      <c r="A20" s="10" t="s">
        <v>144</v>
      </c>
      <c r="B20" s="21">
        <f>B21+B25</f>
        <v>7845</v>
      </c>
      <c r="C20" s="21">
        <f>C21+C25</f>
        <v>8543</v>
      </c>
      <c r="D20" s="21">
        <f>D21+D25</f>
        <v>698</v>
      </c>
      <c r="E20" s="13">
        <f>D20/B20</f>
        <v>0.0889738687061823</v>
      </c>
    </row>
    <row r="21" s="1" customFormat="1" ht="14.25" spans="1:5">
      <c r="A21" s="14" t="s">
        <v>145</v>
      </c>
      <c r="B21" s="18">
        <f>SUM(B22:B24)</f>
        <v>770</v>
      </c>
      <c r="C21" s="18">
        <f>SUM(C22:C24)</f>
        <v>770</v>
      </c>
      <c r="D21" s="19"/>
      <c r="E21" s="17"/>
    </row>
    <row r="22" s="1" customFormat="1" ht="14.25" spans="1:5">
      <c r="A22" s="14" t="s">
        <v>146</v>
      </c>
      <c r="B22" s="18">
        <v>712</v>
      </c>
      <c r="C22" s="18">
        <v>712</v>
      </c>
      <c r="D22" s="19"/>
      <c r="E22" s="17"/>
    </row>
    <row r="23" s="1" customFormat="1" ht="14.25" spans="1:5">
      <c r="A23" s="14" t="s">
        <v>147</v>
      </c>
      <c r="B23" s="18">
        <v>41</v>
      </c>
      <c r="C23" s="18">
        <v>41</v>
      </c>
      <c r="D23" s="19"/>
      <c r="E23" s="17"/>
    </row>
    <row r="24" s="1" customFormat="1" ht="14.25" spans="1:5">
      <c r="A24" s="14" t="s">
        <v>148</v>
      </c>
      <c r="B24" s="18">
        <v>17</v>
      </c>
      <c r="C24" s="18">
        <v>17</v>
      </c>
      <c r="D24" s="19"/>
      <c r="E24" s="17"/>
    </row>
    <row r="25" s="1" customFormat="1" ht="14.25" spans="1:5">
      <c r="A25" s="14" t="s">
        <v>149</v>
      </c>
      <c r="B25" s="18">
        <f>SUM(B26)</f>
        <v>7075</v>
      </c>
      <c r="C25" s="18">
        <f>SUM(C26)</f>
        <v>7773</v>
      </c>
      <c r="D25" s="19">
        <f>C25-B25</f>
        <v>698</v>
      </c>
      <c r="E25" s="20">
        <f>D25/B25</f>
        <v>0.0986572438162544</v>
      </c>
    </row>
    <row r="26" s="1" customFormat="1" ht="14.25" spans="1:5">
      <c r="A26" s="14" t="s">
        <v>150</v>
      </c>
      <c r="B26" s="18">
        <v>7075</v>
      </c>
      <c r="C26" s="18">
        <v>7773</v>
      </c>
      <c r="D26" s="19">
        <f>C26-B26</f>
        <v>698</v>
      </c>
      <c r="E26" s="20">
        <f>D26/B26</f>
        <v>0.0986572438162544</v>
      </c>
    </row>
    <row r="27" ht="14.25" spans="1:5">
      <c r="A27" s="14"/>
      <c r="B27" s="18"/>
      <c r="C27" s="11"/>
      <c r="D27" s="12"/>
      <c r="E27" s="20"/>
    </row>
    <row r="28" ht="14.25" spans="1:5">
      <c r="A28" s="10" t="s">
        <v>151</v>
      </c>
      <c r="B28" s="21">
        <f>SUM(B29:B30)</f>
        <v>-1798</v>
      </c>
      <c r="C28" s="21">
        <f>SUM(C29:C30)</f>
        <v>1722</v>
      </c>
      <c r="D28" s="12">
        <f t="shared" ref="D28:D30" si="0">C28-B28</f>
        <v>3520</v>
      </c>
      <c r="E28" s="20"/>
    </row>
    <row r="29" s="1" customFormat="1" ht="14.25" spans="1:5">
      <c r="A29" s="14" t="s">
        <v>152</v>
      </c>
      <c r="B29" s="18">
        <f>B7-B21</f>
        <v>297</v>
      </c>
      <c r="C29" s="18">
        <f>C7-C21</f>
        <v>297</v>
      </c>
      <c r="D29" s="19"/>
      <c r="E29" s="17"/>
    </row>
    <row r="30" s="1" customFormat="1" ht="14.25" spans="1:5">
      <c r="A30" s="14" t="s">
        <v>153</v>
      </c>
      <c r="B30" s="18">
        <f>B14-B25</f>
        <v>-2095</v>
      </c>
      <c r="C30" s="18">
        <f>C14-C25</f>
        <v>1425</v>
      </c>
      <c r="D30" s="19">
        <f t="shared" si="0"/>
        <v>3520</v>
      </c>
      <c r="E30" s="20"/>
    </row>
    <row r="31" ht="14.25" spans="1:5">
      <c r="A31" s="14"/>
      <c r="B31" s="18"/>
      <c r="C31" s="11"/>
      <c r="D31" s="12"/>
      <c r="E31" s="20"/>
    </row>
    <row r="32" ht="14.25" spans="1:5">
      <c r="A32" s="10" t="s">
        <v>154</v>
      </c>
      <c r="B32" s="18">
        <f>SUM(B33:B34)</f>
        <v>8020</v>
      </c>
      <c r="C32" s="18">
        <f>SUM(C33:C34)</f>
        <v>8020</v>
      </c>
      <c r="D32" s="12"/>
      <c r="E32" s="20"/>
    </row>
    <row r="33" s="1" customFormat="1" ht="14.25" spans="1:5">
      <c r="A33" s="14" t="s">
        <v>155</v>
      </c>
      <c r="B33" s="18">
        <v>2634</v>
      </c>
      <c r="C33" s="18">
        <v>2634</v>
      </c>
      <c r="D33" s="19"/>
      <c r="E33" s="17"/>
    </row>
    <row r="34" s="1" customFormat="1" ht="27" spans="1:5">
      <c r="A34" s="14" t="s">
        <v>156</v>
      </c>
      <c r="B34" s="22">
        <v>5386</v>
      </c>
      <c r="C34" s="22">
        <v>5386</v>
      </c>
      <c r="D34" s="19"/>
      <c r="E34" s="17"/>
    </row>
    <row r="35" ht="14.25" spans="1:5">
      <c r="A35" s="14"/>
      <c r="B35" s="18"/>
      <c r="C35" s="11"/>
      <c r="D35" s="12"/>
      <c r="E35" s="20"/>
    </row>
    <row r="36" ht="14.25" spans="1:5">
      <c r="A36" s="14"/>
      <c r="B36" s="18"/>
      <c r="C36" s="11"/>
      <c r="D36" s="12"/>
      <c r="E36" s="20"/>
    </row>
    <row r="37" ht="14.25" spans="1:5">
      <c r="A37" s="10" t="s">
        <v>157</v>
      </c>
      <c r="B37" s="21">
        <f>SUM(B38:B39)</f>
        <v>6222</v>
      </c>
      <c r="C37" s="21">
        <f>SUM(C38:C39)</f>
        <v>9742</v>
      </c>
      <c r="D37" s="12">
        <f t="shared" ref="D37:D39" si="1">C37-B37</f>
        <v>3520</v>
      </c>
      <c r="E37" s="20"/>
    </row>
    <row r="38" s="1" customFormat="1" ht="14.25" spans="1:5">
      <c r="A38" s="14" t="s">
        <v>158</v>
      </c>
      <c r="B38" s="18">
        <f>B29+B33</f>
        <v>2931</v>
      </c>
      <c r="C38" s="18">
        <f>C29+C33</f>
        <v>2931</v>
      </c>
      <c r="D38" s="19"/>
      <c r="E38" s="17"/>
    </row>
    <row r="39" s="1" customFormat="1" ht="14.25" spans="1:5">
      <c r="A39" s="14" t="s">
        <v>159</v>
      </c>
      <c r="B39" s="18">
        <f>B30+B34</f>
        <v>3291</v>
      </c>
      <c r="C39" s="18">
        <f>C30+C34</f>
        <v>6811</v>
      </c>
      <c r="D39" s="19">
        <f t="shared" si="1"/>
        <v>3520</v>
      </c>
      <c r="E39" s="17"/>
    </row>
  </sheetData>
  <mergeCells count="5">
    <mergeCell ref="A2:E2"/>
    <mergeCell ref="D4:E4"/>
    <mergeCell ref="A4:A5"/>
    <mergeCell ref="B4:B5"/>
    <mergeCell ref="C4:C5"/>
  </mergeCells>
  <printOptions horizontalCentered="1"/>
  <pageMargins left="0.66875" right="0.511805555555556" top="0.629861111111111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目录</vt:lpstr>
      <vt:lpstr>一般公共预算报表-组织收入</vt:lpstr>
      <vt:lpstr>一般公共预算-收支预算</vt:lpstr>
      <vt:lpstr>基金</vt:lpstr>
      <vt:lpstr>社保基金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妮妮</cp:lastModifiedBy>
  <dcterms:created xsi:type="dcterms:W3CDTF">2021-11-24T06:43:00Z</dcterms:created>
  <dcterms:modified xsi:type="dcterms:W3CDTF">2022-04-07T03:37:14Z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55B21C85CE0B43B4844397A13B3A25E9</vt:lpwstr>
  </property>
  <property fmtid="{D5CDD505-2E9C-101B-9397-08002B2CF9AE}" pid="3" name="KSOProductBuildVer">
    <vt:lpwstr>2052-11.1.0.11365</vt:lpwstr>
  </property>
</Properties>
</file>