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期末五城区收支结余情况" sheetId="1" r:id="rId1"/>
    <sheet name="医疗救助基金收支表汇总（1月）" sheetId="2" r:id="rId2"/>
    <sheet name="医疗救助基金收支表汇总（2月）" sheetId="3" r:id="rId3"/>
    <sheet name="医疗救助基金收支表汇总（3月）" sheetId="19" r:id="rId4"/>
    <sheet name="医疗救助基金收支表汇总（4月）" sheetId="30" r:id="rId5"/>
    <sheet name="医疗救助基金收支表汇总（5月）" sheetId="31" r:id="rId6"/>
    <sheet name="医疗救助基金收支表汇总（6月）" sheetId="37" r:id="rId7"/>
    <sheet name="医疗救助基金收支表汇总（7月）" sheetId="43" r:id="rId8"/>
    <sheet name="医疗救助基金收支表汇总（8月）" sheetId="49" r:id="rId9"/>
    <sheet name="医疗救助基金收支表汇总（9月）" sheetId="55" r:id="rId10"/>
    <sheet name="医疗救助基金收支表汇总（10月）" sheetId="61" r:id="rId11"/>
    <sheet name="医疗救助基金收支表汇总（11月）" sheetId="67" r:id="rId12"/>
    <sheet name="医疗救助基金收支表汇总（12月）" sheetId="73" r:id="rId13"/>
    <sheet name="秀峰1月" sheetId="4" r:id="rId14"/>
    <sheet name="秀峰2月" sheetId="5" r:id="rId15"/>
    <sheet name="秀峰3月" sheetId="14" r:id="rId16"/>
    <sheet name="秀峰4月" sheetId="20" r:id="rId17"/>
    <sheet name="秀峰5月" sheetId="23" r:id="rId18"/>
    <sheet name="秀峰6月" sheetId="32" r:id="rId19"/>
    <sheet name="秀峰7月" sheetId="38" r:id="rId20"/>
    <sheet name="秀峰8月" sheetId="44" r:id="rId21"/>
    <sheet name="秀峰9月" sheetId="50" r:id="rId22"/>
    <sheet name="秀峰10月" sheetId="60" r:id="rId23"/>
    <sheet name="秀峰11月" sheetId="62" r:id="rId24"/>
    <sheet name="秀峰12月" sheetId="68" r:id="rId25"/>
    <sheet name="叠彩1月" sheetId="6" r:id="rId26"/>
    <sheet name="叠彩2月" sheetId="10" r:id="rId27"/>
    <sheet name="叠彩3月" sheetId="15" r:id="rId28"/>
    <sheet name="叠彩4月" sheetId="21" r:id="rId29"/>
    <sheet name="叠彩5月" sheetId="25" r:id="rId30"/>
    <sheet name="叠彩6月" sheetId="34" r:id="rId31"/>
    <sheet name="叠彩7月" sheetId="39" r:id="rId32"/>
    <sheet name="叠彩8月" sheetId="45" r:id="rId33"/>
    <sheet name="叠彩9月" sheetId="51" r:id="rId34"/>
    <sheet name="叠彩10月" sheetId="56" r:id="rId35"/>
    <sheet name="叠彩11月" sheetId="63" r:id="rId36"/>
    <sheet name="叠彩12月" sheetId="69" r:id="rId37"/>
    <sheet name="象山1月" sheetId="7" r:id="rId38"/>
    <sheet name="象山2月" sheetId="11" r:id="rId39"/>
    <sheet name="象山3月" sheetId="16" r:id="rId40"/>
    <sheet name="象山4月" sheetId="22" r:id="rId41"/>
    <sheet name="象山5月" sheetId="26" r:id="rId42"/>
    <sheet name="象山6月" sheetId="35" r:id="rId43"/>
    <sheet name="象山7月" sheetId="40" r:id="rId44"/>
    <sheet name="象山8月" sheetId="46" r:id="rId45"/>
    <sheet name="象山9月" sheetId="52" r:id="rId46"/>
    <sheet name="象山10月" sheetId="57" r:id="rId47"/>
    <sheet name="象山11月" sheetId="64" r:id="rId48"/>
    <sheet name="象山12月" sheetId="70" r:id="rId49"/>
    <sheet name="七星1月" sheetId="8" r:id="rId50"/>
    <sheet name="七星2月" sheetId="12" r:id="rId51"/>
    <sheet name="七星3月" sheetId="17" r:id="rId52"/>
    <sheet name="七星4月" sheetId="24" r:id="rId53"/>
    <sheet name="七星5月" sheetId="27" r:id="rId54"/>
    <sheet name="七星6月" sheetId="33" r:id="rId55"/>
    <sheet name="七星7月" sheetId="41" r:id="rId56"/>
    <sheet name="七星8月" sheetId="47" r:id="rId57"/>
    <sheet name="七星9月" sheetId="53" r:id="rId58"/>
    <sheet name="七星10月" sheetId="58" r:id="rId59"/>
    <sheet name="七星11月" sheetId="65" r:id="rId60"/>
    <sheet name="七星12月" sheetId="71" r:id="rId61"/>
    <sheet name="雁山1月" sheetId="9" r:id="rId62"/>
    <sheet name="雁山2月" sheetId="13" r:id="rId63"/>
    <sheet name="雁山3月" sheetId="18" r:id="rId64"/>
    <sheet name="雁山4月" sheetId="28" r:id="rId65"/>
    <sheet name="雁山5月" sheetId="29" r:id="rId66"/>
    <sheet name="雁山6月" sheetId="36" r:id="rId67"/>
    <sheet name="雁山7月" sheetId="42" r:id="rId68"/>
    <sheet name="雁山8月" sheetId="48" r:id="rId69"/>
    <sheet name="雁山9月" sheetId="54" r:id="rId70"/>
    <sheet name="雁山10月" sheetId="59" r:id="rId71"/>
    <sheet name="雁山11月" sheetId="66" r:id="rId72"/>
    <sheet name="雁山12月" sheetId="72" r:id="rId7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<sst xmlns="http://schemas.openxmlformats.org/spreadsheetml/2006/main" count="5797" uniqueCount="88">
  <si>
    <t>城区</t>
  </si>
  <si>
    <t>上年结余</t>
  </si>
  <si>
    <t>本年收入</t>
  </si>
  <si>
    <t>本年支出</t>
  </si>
  <si>
    <t>本年结余</t>
  </si>
  <si>
    <t>期末累计结余</t>
  </si>
  <si>
    <t>结余收入占比</t>
  </si>
  <si>
    <t>秀峰</t>
  </si>
  <si>
    <t>暂付：373175.54</t>
  </si>
  <si>
    <t>叠彩</t>
  </si>
  <si>
    <t>暂收：373125.23</t>
  </si>
  <si>
    <t>象山</t>
  </si>
  <si>
    <t>暂付：519226.6</t>
  </si>
  <si>
    <t>七星</t>
  </si>
  <si>
    <t>暂收：185730.5</t>
  </si>
  <si>
    <t>雁山</t>
  </si>
  <si>
    <t>暂收：333546.41</t>
  </si>
  <si>
    <t>合计</t>
  </si>
  <si>
    <t>医疗救助基金收支情况</t>
  </si>
  <si>
    <t>期号
（格式：202011）</t>
  </si>
  <si>
    <t>填报单位：</t>
  </si>
  <si>
    <t>20   年    月</t>
  </si>
  <si>
    <t>金额单位：元</t>
  </si>
  <si>
    <t>项目</t>
  </si>
  <si>
    <t xml:space="preserve">收入
</t>
  </si>
  <si>
    <t>支出</t>
  </si>
  <si>
    <t>结余</t>
  </si>
  <si>
    <t>财政补助收入</t>
  </si>
  <si>
    <t>利息收入</t>
  </si>
  <si>
    <t>其他收入</t>
  </si>
  <si>
    <t>上级补助收入</t>
  </si>
  <si>
    <t>下级上解收入</t>
  </si>
  <si>
    <t>待遇支出</t>
  </si>
  <si>
    <t>其他支出</t>
  </si>
  <si>
    <t>补助下级支出</t>
  </si>
  <si>
    <t>上解上级支出</t>
  </si>
  <si>
    <t>期初结余</t>
  </si>
  <si>
    <t>本期结余</t>
  </si>
  <si>
    <t>历年应付未付款-年初</t>
  </si>
  <si>
    <t>历年应付未付款-每月减少</t>
  </si>
  <si>
    <t>历年应付未付款-剩余</t>
  </si>
  <si>
    <t>小计</t>
  </si>
  <si>
    <t>中央</t>
  </si>
  <si>
    <t>省级</t>
  </si>
  <si>
    <t>市级</t>
  </si>
  <si>
    <t>县级</t>
  </si>
  <si>
    <t>资助参加基本医疗保险</t>
  </si>
  <si>
    <t>门诊救助</t>
  </si>
  <si>
    <t>住院救助</t>
  </si>
  <si>
    <t>人数</t>
  </si>
  <si>
    <t>金额</t>
  </si>
  <si>
    <t>人次数</t>
  </si>
  <si>
    <t>yaz001</t>
  </si>
  <si>
    <t>yaz002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</si>
  <si>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</si>
  <si>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</si>
  <si>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</si>
  <si>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</si>
  <si>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</si>
  <si>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</si>
  <si>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</si>
  <si>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</si>
  <si>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</si>
  <si>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</si>
  <si>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</si>
  <si>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</si>
  <si>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</si>
  <si>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</si>
  <si>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</si>
  <si>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</si>
  <si>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</si>
  <si>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</si>
  <si>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</si>
  <si>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</si>
  <si>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</si>
  <si>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</si>
  <si>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</si>
  <si>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</si>
  <si>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</si>
  <si>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</si>
  <si>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</si>
  <si>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aae002</t>
  </si>
  <si>
    <t>总计</t>
  </si>
  <si>
    <t>本期收支</t>
  </si>
  <si>
    <t>累计收支</t>
  </si>
  <si>
    <t>一、普惠性救助资金</t>
  </si>
  <si>
    <t>二、深度贫困救助资金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</si>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</sst>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6" Type="http://schemas.openxmlformats.org/officeDocument/2006/relationships/styles" Target="styles.xml"/><Relationship Id="rId75" Type="http://schemas.openxmlformats.org/officeDocument/2006/relationships/sharedStrings" Target="sharedStrings.xml"/><Relationship Id="rId74" Type="http://schemas.openxmlformats.org/officeDocument/2006/relationships/theme" Target="theme/theme1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pane xSplit="1" topLeftCell="B1" activePane="topRight" state="frozen"/>
      <selection/>
      <selection pane="topRight" activeCell="E6" sqref="E6"/>
    </sheetView>
  </sheetViews>
  <sheetFormatPr defaultColWidth="9" defaultRowHeight="14.25" outlineLevelRow="6"/>
  <cols>
    <col min="1" max="1" width="11.125" style="1" customWidth="1"/>
    <col min="2" max="2" width="13.125" style="1" customWidth="1"/>
    <col min="3" max="3" width="17.625" style="1" customWidth="1"/>
    <col min="4" max="5" width="15.125" style="1" customWidth="1"/>
    <col min="6" max="6" width="22" style="1" customWidth="1"/>
    <col min="7" max="7" width="17.375" style="1" hidden="1" customWidth="1"/>
    <col min="8" max="8" width="11.125" style="1" customWidth="1"/>
    <col min="9" max="9" width="19.5" style="1" hidden="1" customWidth="1"/>
    <col min="10" max="10" width="10.375" style="1"/>
    <col min="11" max="11" width="9.375" style="1"/>
    <col min="12" max="12" width="10.375" style="1"/>
    <col min="13" max="16384" width="9" style="1"/>
  </cols>
  <sheetData>
    <row r="1" s="1" customFormat="1" ht="48" customHeight="1" spans="1:9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0</v>
      </c>
      <c r="I1" s="25"/>
    </row>
    <row r="2" s="1" customFormat="1" ht="51" customHeight="1" spans="1:12">
      <c r="A2" s="26" t="s">
        <v>7</v>
      </c>
      <c r="B2" s="31">
        <v>1471063.8</v>
      </c>
      <c r="C2" s="31">
        <f>秀峰12月!C9</f>
        <v>3313527.91</v>
      </c>
      <c r="D2" s="31">
        <f>秀峰12月!M9</f>
        <v>3815385.02</v>
      </c>
      <c r="E2" s="31">
        <f>C2-D2</f>
        <v>-501857.11</v>
      </c>
      <c r="F2" s="31">
        <f>B2+E2</f>
        <v>969206.69</v>
      </c>
      <c r="G2" s="32"/>
      <c r="H2" s="26" t="s">
        <v>7</v>
      </c>
      <c r="I2" s="25" t="s">
        <v>8</v>
      </c>
      <c r="L2" s="33"/>
    </row>
    <row r="3" s="1" customFormat="1" ht="51" customHeight="1" spans="1:9">
      <c r="A3" s="26" t="s">
        <v>9</v>
      </c>
      <c r="B3" s="31">
        <v>2223360.65</v>
      </c>
      <c r="C3" s="31">
        <f>叠彩12月!C9</f>
        <v>1919292.74</v>
      </c>
      <c r="D3" s="26">
        <f>叠彩12月!M9</f>
        <v>3765778.62</v>
      </c>
      <c r="E3" s="31">
        <f t="shared" ref="E2:E7" si="0">C3-D3</f>
        <v>-1846485.88</v>
      </c>
      <c r="F3" s="31">
        <f>B3+E3</f>
        <v>376874.77</v>
      </c>
      <c r="G3" s="32"/>
      <c r="H3" s="26" t="s">
        <v>9</v>
      </c>
      <c r="I3" s="25" t="s">
        <v>10</v>
      </c>
    </row>
    <row r="4" s="1" customFormat="1" ht="51" customHeight="1" spans="1:10">
      <c r="A4" s="26" t="s">
        <v>11</v>
      </c>
      <c r="B4" s="31">
        <v>1450109.63</v>
      </c>
      <c r="C4" s="31">
        <f>象山12月!C9</f>
        <v>6293531.16</v>
      </c>
      <c r="D4" s="31">
        <f>象山12月!M9</f>
        <v>6365018.43</v>
      </c>
      <c r="E4" s="31">
        <f t="shared" si="0"/>
        <v>-71487.2699999996</v>
      </c>
      <c r="F4" s="31">
        <f t="shared" ref="F2:F7" si="1">B4+E4</f>
        <v>1378622.36</v>
      </c>
      <c r="G4" s="32"/>
      <c r="H4" s="26" t="s">
        <v>11</v>
      </c>
      <c r="I4" s="25" t="s">
        <v>12</v>
      </c>
      <c r="J4" s="33"/>
    </row>
    <row r="5" s="1" customFormat="1" ht="51" customHeight="1" spans="1:9">
      <c r="A5" s="26" t="s">
        <v>13</v>
      </c>
      <c r="B5" s="31">
        <v>1901087.16</v>
      </c>
      <c r="C5" s="31">
        <f>七星12月!C9</f>
        <v>4855729.42</v>
      </c>
      <c r="D5" s="31">
        <f>七星12月!M9</f>
        <v>6052547.08</v>
      </c>
      <c r="E5" s="31">
        <f t="shared" si="0"/>
        <v>-1196817.66</v>
      </c>
      <c r="F5" s="31">
        <f t="shared" si="1"/>
        <v>704269.5</v>
      </c>
      <c r="G5" s="32"/>
      <c r="H5" s="26" t="s">
        <v>13</v>
      </c>
      <c r="I5" s="25" t="s">
        <v>14</v>
      </c>
    </row>
    <row r="6" s="1" customFormat="1" ht="51" customHeight="1" spans="1:11">
      <c r="A6" s="26" t="s">
        <v>15</v>
      </c>
      <c r="B6" s="31">
        <v>1660545.08</v>
      </c>
      <c r="C6" s="31">
        <f>雁山12月!C9</f>
        <v>4047190.25</v>
      </c>
      <c r="D6" s="31">
        <f>雁山12月!M9</f>
        <v>5021281.74</v>
      </c>
      <c r="E6" s="31">
        <f t="shared" si="0"/>
        <v>-974091.49</v>
      </c>
      <c r="F6" s="31">
        <f t="shared" si="1"/>
        <v>686453.59</v>
      </c>
      <c r="G6" s="32"/>
      <c r="H6" s="26" t="s">
        <v>15</v>
      </c>
      <c r="I6" s="25" t="s">
        <v>16</v>
      </c>
      <c r="K6" s="34"/>
    </row>
    <row r="7" s="1" customFormat="1" ht="51" customHeight="1" spans="1:9">
      <c r="A7" s="26" t="s">
        <v>17</v>
      </c>
      <c r="B7" s="31">
        <v>8706166.32</v>
      </c>
      <c r="C7" s="31">
        <f>'医疗救助基金收支表汇总（12月）'!C9</f>
        <v>20429271.48</v>
      </c>
      <c r="D7" s="31">
        <f>'医疗救助基金收支表汇总（12月）'!M9</f>
        <v>25020010.89</v>
      </c>
      <c r="E7" s="31">
        <f t="shared" si="0"/>
        <v>-4590739.41</v>
      </c>
      <c r="F7" s="31">
        <f t="shared" si="1"/>
        <v>4115426.91</v>
      </c>
      <c r="G7" s="32"/>
      <c r="H7" s="26" t="s">
        <v>17</v>
      </c>
      <c r="I7" s="25"/>
    </row>
  </sheetData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N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6.5" style="1" customWidth="1"/>
    <col min="4" max="4" width="13.125" style="1" customWidth="1"/>
    <col min="5" max="5" width="12.625" style="1" customWidth="1"/>
    <col min="6" max="6" width="12.625" style="1"/>
    <col min="7" max="7" width="11.5" style="1"/>
    <col min="8" max="8" width="9" style="1"/>
    <col min="9" max="9" width="19.125" style="1" customWidth="1"/>
    <col min="10" max="10" width="13.125" style="1" customWidth="1"/>
    <col min="11" max="11" width="6.875" style="1" customWidth="1"/>
    <col min="12" max="12" width="7.875" style="1" customWidth="1"/>
    <col min="13" max="14" width="13.75" style="1"/>
    <col min="15" max="15" width="12.5" style="1" customWidth="1"/>
    <col min="16" max="16" width="12.25" style="1" customWidth="1"/>
    <col min="17" max="17" width="10.375" style="1"/>
    <col min="18" max="18" width="14.125" style="1" customWidth="1"/>
    <col min="19" max="19" width="11.125" style="1" customWidth="1"/>
    <col min="20" max="20" width="14.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5.25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秀峰9月!C8+叠彩9月!C8+象山9月!C8+七星9月!C8+雁山9月!C8</f>
        <v>2040014.13</v>
      </c>
      <c r="D8" s="27">
        <f>秀峰9月!D8+叠彩9月!D8+象山9月!D8+七星9月!D8+雁山9月!D8</f>
        <v>2040000</v>
      </c>
      <c r="E8" s="27">
        <f>秀峰9月!E8+叠彩9月!E8+象山9月!E8+七星9月!E8+雁山9月!E8</f>
        <v>2030000</v>
      </c>
      <c r="F8" s="27">
        <f>秀峰9月!F8+叠彩9月!F8+象山9月!F8+七星9月!F8+雁山9月!F8</f>
        <v>10000</v>
      </c>
      <c r="G8" s="27">
        <f>秀峰9月!G8+叠彩9月!G8+象山9月!G8+七星9月!G8+雁山9月!G8</f>
        <v>0</v>
      </c>
      <c r="H8" s="27">
        <f>秀峰9月!H8+叠彩9月!H8+象山9月!H8+七星9月!H8+雁山9月!H8</f>
        <v>0</v>
      </c>
      <c r="I8" s="27">
        <f>秀峰9月!I8+叠彩9月!I8+象山9月!I8+七星9月!I8+雁山9月!I8</f>
        <v>14.13</v>
      </c>
      <c r="J8" s="27">
        <f>秀峰9月!J8+叠彩9月!J8+象山9月!J8+七星9月!J8+雁山9月!J8</f>
        <v>0</v>
      </c>
      <c r="K8" s="27">
        <f>秀峰9月!K8+叠彩9月!K8+象山9月!K8+七星9月!K8+雁山9月!K8</f>
        <v>0</v>
      </c>
      <c r="L8" s="27">
        <f>秀峰9月!L8+叠彩9月!L8+象山9月!L8+七星9月!L8+雁山9月!L8</f>
        <v>0</v>
      </c>
      <c r="M8" s="27">
        <f>秀峰9月!M8+叠彩9月!M8+象山9月!M8+七星9月!M8+雁山9月!M8</f>
        <v>1980252.64</v>
      </c>
      <c r="N8" s="27">
        <f>秀峰9月!N8+叠彩9月!N8+象山9月!N8+七星9月!N8+雁山9月!N8</f>
        <v>1980252.64</v>
      </c>
      <c r="O8" s="27">
        <f>秀峰9月!O8+叠彩9月!O8+象山9月!O8+七星9月!O8+雁山9月!O8</f>
        <v>211</v>
      </c>
      <c r="P8" s="27">
        <f>秀峰9月!P8+叠彩9月!P8+象山9月!P8+七星9月!P8+雁山9月!P8</f>
        <v>46156</v>
      </c>
      <c r="Q8" s="27">
        <f>秀峰9月!Q8+叠彩9月!Q8+象山9月!Q8+七星9月!Q8+雁山9月!Q8</f>
        <v>4062</v>
      </c>
      <c r="R8" s="27">
        <f>秀峰9月!R8+叠彩9月!R8+象山9月!R8+七星9月!R8+雁山9月!R8</f>
        <v>512526.17</v>
      </c>
      <c r="S8" s="27">
        <f>秀峰9月!S8+叠彩9月!S8+象山9月!S8+七星9月!S8+雁山9月!S8</f>
        <v>869</v>
      </c>
      <c r="T8" s="27">
        <f>秀峰9月!T8+叠彩9月!T8+象山9月!T8+七星9月!T8+雁山9月!T8</f>
        <v>1421570.47</v>
      </c>
      <c r="U8" s="27">
        <f>秀峰9月!U8+叠彩9月!U8+象山9月!U8+七星9月!U8+雁山9月!U8</f>
        <v>0</v>
      </c>
      <c r="V8" s="27">
        <f>秀峰9月!V8+叠彩9月!V8+象山9月!V8+七星9月!V8+雁山9月!V8</f>
        <v>0</v>
      </c>
      <c r="W8" s="27">
        <f>秀峰9月!W8+叠彩9月!W8+象山9月!W8+七星9月!W8+雁山9月!W8</f>
        <v>0</v>
      </c>
      <c r="X8" s="27">
        <f>秀峰9月!X8+叠彩9月!X8+象山9月!X8+七星9月!X8+雁山9月!X8</f>
        <v>6225588.27</v>
      </c>
      <c r="Y8" s="27">
        <f>秀峰9月!Y8+叠彩9月!Y8+象山9月!Y8+七星9月!Y8+雁山9月!Y8</f>
        <v>59761.49</v>
      </c>
      <c r="Z8" s="27">
        <f>秀峰9月!Z8+叠彩9月!Z8+象山9月!Z8+七星9月!Z8+雁山9月!Z8</f>
        <v>6285349.76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秀峰9月!C9+叠彩9月!C9+象山9月!C9+七星9月!C9+雁山9月!C9</f>
        <v>16175280.08</v>
      </c>
      <c r="D9" s="27">
        <f>秀峰9月!D9+叠彩9月!D9+象山9月!D9+七星9月!D9+雁山9月!D9</f>
        <v>16090000</v>
      </c>
      <c r="E9" s="27">
        <f>秀峰9月!E9+叠彩9月!E9+象山9月!E9+七星9月!E9+雁山9月!E9</f>
        <v>12520000</v>
      </c>
      <c r="F9" s="27">
        <f>秀峰9月!F9+叠彩9月!F9+象山9月!F9+七星9月!F9+雁山9月!F9</f>
        <v>2820000</v>
      </c>
      <c r="G9" s="27">
        <f>秀峰9月!G9+叠彩9月!G9+象山9月!G9+七星9月!G9+雁山9月!G9</f>
        <v>750000</v>
      </c>
      <c r="H9" s="27">
        <f>秀峰9月!H9+叠彩9月!H9+象山9月!H9+七星9月!H9+雁山9月!H9</f>
        <v>0</v>
      </c>
      <c r="I9" s="27">
        <f>秀峰9月!I9+叠彩9月!I9+象山9月!I9+七星9月!I9+雁山9月!I9</f>
        <v>85280.08</v>
      </c>
      <c r="J9" s="27">
        <f>秀峰9月!J9+叠彩9月!J9+象山9月!J9+七星9月!J9+雁山9月!J9</f>
        <v>0</v>
      </c>
      <c r="K9" s="27">
        <f>秀峰9月!K9+叠彩9月!K9+象山9月!K9+七星9月!K9+雁山9月!K9</f>
        <v>0</v>
      </c>
      <c r="L9" s="27">
        <f>秀峰9月!L9+叠彩9月!L9+象山9月!L9+七星9月!L9+雁山9月!L9</f>
        <v>0</v>
      </c>
      <c r="M9" s="27">
        <f>秀峰9月!M9+叠彩9月!M9+象山9月!M9+七星9月!M9+雁山9月!M9</f>
        <v>18596096.64</v>
      </c>
      <c r="N9" s="27">
        <f>秀峰9月!N9+叠彩9月!N9+象山9月!N9+七星9月!N9+雁山9月!N9</f>
        <v>18596096.64</v>
      </c>
      <c r="O9" s="27">
        <f>秀峰9月!O9+叠彩9月!O9+象山9月!O9+七星9月!O9+雁山9月!O9</f>
        <v>4319</v>
      </c>
      <c r="P9" s="27">
        <f>秀峰9月!P9+叠彩9月!P9+象山9月!P9+七星9月!P9+雁山9月!P9</f>
        <v>1085974</v>
      </c>
      <c r="Q9" s="27">
        <f>秀峰9月!Q9+叠彩9月!Q9+象山9月!Q9+七星9月!Q9+雁山9月!Q9</f>
        <v>27135</v>
      </c>
      <c r="R9" s="27">
        <f>秀峰9月!R9+叠彩9月!R9+象山9月!R9+七星9月!R9+雁山9月!R9</f>
        <v>4350004.46</v>
      </c>
      <c r="S9" s="27">
        <f>秀峰9月!S9+叠彩9月!S9+象山9月!S9+七星9月!S9+雁山9月!S9</f>
        <v>6530</v>
      </c>
      <c r="T9" s="27">
        <f>秀峰9月!T9+叠彩9月!T9+象山9月!T9+七星9月!T9+雁山9月!T9</f>
        <v>13160118.18</v>
      </c>
      <c r="U9" s="27">
        <f>秀峰9月!U9+叠彩9月!U9+象山9月!U9+七星9月!U9+雁山9月!U9</f>
        <v>0</v>
      </c>
      <c r="V9" s="27">
        <f>秀峰9月!V9+叠彩9月!V9+象山9月!V9+七星9月!V9+雁山9月!V9</f>
        <v>0</v>
      </c>
      <c r="W9" s="27">
        <f>秀峰9月!W9+叠彩9月!W9+象山9月!W9+七星9月!W9+雁山9月!W9</f>
        <v>0</v>
      </c>
      <c r="X9" s="27">
        <f>秀峰9月!X9+叠彩9月!X9+象山9月!X9+七星9月!X9+雁山9月!X9</f>
        <v>8706166.32</v>
      </c>
      <c r="Y9" s="27">
        <f>秀峰9月!Y9+叠彩9月!Y9+象山9月!Y9+七星9月!Y9+雁山9月!Y9</f>
        <v>-2420816.56</v>
      </c>
      <c r="Z9" s="27">
        <f>秀峰9月!Z9+叠彩9月!Z9+象山9月!Z9+七星9月!Z9+雁山9月!Z9</f>
        <v>6285349.76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E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6.5" style="1" customWidth="1"/>
    <col min="4" max="4" width="13.125" style="1" customWidth="1"/>
    <col min="5" max="5" width="12.625" style="1" customWidth="1"/>
    <col min="6" max="6" width="12.625" style="1"/>
    <col min="7" max="7" width="11.5" style="1"/>
    <col min="8" max="8" width="9" style="1"/>
    <col min="9" max="9" width="19.125" style="1" customWidth="1"/>
    <col min="10" max="10" width="13.125" style="1" customWidth="1"/>
    <col min="11" max="11" width="6.875" style="1" customWidth="1"/>
    <col min="12" max="12" width="7.875" style="1" customWidth="1"/>
    <col min="13" max="14" width="13.75" style="1"/>
    <col min="15" max="15" width="12.5" style="1" customWidth="1"/>
    <col min="16" max="16" width="12.25" style="1" customWidth="1"/>
    <col min="17" max="17" width="10.375" style="1"/>
    <col min="18" max="18" width="14.125" style="1" customWidth="1"/>
    <col min="19" max="19" width="11.125" style="1" customWidth="1"/>
    <col min="20" max="20" width="14.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5.25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秀峰10月!C8+叠彩10月!C8+象山10月!C8+七星10月!C8+雁山10月!C8</f>
        <v>39578.7</v>
      </c>
      <c r="D8" s="27">
        <f>秀峰10月!D8+叠彩10月!D8+象山10月!D8+七星10月!D8+雁山10月!D8</f>
        <v>0</v>
      </c>
      <c r="E8" s="27">
        <f>秀峰10月!E8+叠彩10月!E8+象山10月!E8+七星10月!E8+雁山10月!E8</f>
        <v>0</v>
      </c>
      <c r="F8" s="27">
        <f>秀峰10月!F8+叠彩10月!F8+象山10月!F8+七星10月!F8+雁山10月!F8</f>
        <v>0</v>
      </c>
      <c r="G8" s="27">
        <f>秀峰10月!G8+叠彩10月!G8+象山10月!G8+七星10月!G8+雁山10月!G8</f>
        <v>0</v>
      </c>
      <c r="H8" s="27">
        <f>秀峰10月!H8+叠彩10月!H8+象山10月!H8+七星10月!H8+雁山10月!H8</f>
        <v>0</v>
      </c>
      <c r="I8" s="27">
        <f>秀峰10月!I8+叠彩10月!I8+象山10月!I8+七星10月!I8+雁山10月!I8</f>
        <v>39578.7</v>
      </c>
      <c r="J8" s="27">
        <f>秀峰10月!J8+叠彩10月!J8+象山10月!J8+七星10月!J8+雁山10月!J8</f>
        <v>0</v>
      </c>
      <c r="K8" s="27">
        <f>秀峰10月!K8+叠彩10月!K8+象山10月!K8+七星10月!K8+雁山10月!K8</f>
        <v>0</v>
      </c>
      <c r="L8" s="27">
        <f>秀峰10月!L8+叠彩10月!L8+象山10月!L8+七星10月!L8+雁山10月!L8</f>
        <v>0</v>
      </c>
      <c r="M8" s="27">
        <f>秀峰10月!M8+叠彩10月!M8+象山10月!M8+七星10月!M8+雁山10月!M8</f>
        <v>2011323.57</v>
      </c>
      <c r="N8" s="27">
        <f>秀峰10月!N8+叠彩10月!N8+象山10月!N8+七星10月!N8+雁山10月!N8</f>
        <v>2011323.57</v>
      </c>
      <c r="O8" s="27">
        <f>秀峰10月!O8+叠彩10月!O8+象山10月!O8+七星10月!O8+雁山10月!O8</f>
        <v>430</v>
      </c>
      <c r="P8" s="27">
        <f>秀峰10月!P8+叠彩10月!P8+象山10月!P8+七星10月!P8+雁山10月!P8</f>
        <v>165016</v>
      </c>
      <c r="Q8" s="27">
        <f>秀峰10月!Q8+叠彩10月!Q8+象山10月!Q8+七星10月!Q8+雁山10月!Q8</f>
        <v>3745</v>
      </c>
      <c r="R8" s="27">
        <f>秀峰10月!R8+叠彩10月!R8+象山10月!R8+七星10月!R8+雁山10月!R8</f>
        <v>468387.35</v>
      </c>
      <c r="S8" s="27">
        <f>秀峰10月!S8+叠彩10月!S8+象山10月!S8+七星10月!S8+雁山10月!S8</f>
        <v>763</v>
      </c>
      <c r="T8" s="27">
        <f>秀峰10月!T8+叠彩10月!T8+象山10月!T8+七星10月!T8+雁山10月!T8</f>
        <v>1377920.22</v>
      </c>
      <c r="U8" s="27">
        <f>秀峰10月!U8+叠彩10月!U8+象山10月!U8+七星10月!U8+雁山10月!U8</f>
        <v>0</v>
      </c>
      <c r="V8" s="27">
        <f>秀峰10月!V8+叠彩10月!V8+象山10月!V8+七星10月!V8+雁山10月!V8</f>
        <v>0</v>
      </c>
      <c r="W8" s="27">
        <f>秀峰10月!W8+叠彩10月!W8+象山10月!W8+七星10月!W8+雁山10月!W8</f>
        <v>0</v>
      </c>
      <c r="X8" s="27">
        <f>秀峰10月!X8+叠彩10月!X8+象山10月!X8+七星10月!X8+雁山10月!X8</f>
        <v>6285349.76</v>
      </c>
      <c r="Y8" s="27">
        <f>秀峰10月!Y8+叠彩10月!Y8+象山10月!Y8+七星10月!Y8+雁山10月!Y8</f>
        <v>-1971744.87</v>
      </c>
      <c r="Z8" s="27">
        <f>秀峰10月!Z8+叠彩10月!Z8+象山10月!Z8+七星10月!Z8+雁山10月!Z8</f>
        <v>4313604.89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秀峰10月!C9+叠彩10月!C9+象山10月!C9+七星10月!C9+雁山10月!C9</f>
        <v>16214858.78</v>
      </c>
      <c r="D9" s="27">
        <f>秀峰10月!D9+叠彩10月!D9+象山10月!D9+七星10月!D9+雁山10月!D9</f>
        <v>16090000</v>
      </c>
      <c r="E9" s="27">
        <f>秀峰10月!E9+叠彩10月!E9+象山10月!E9+七星10月!E9+雁山10月!E9</f>
        <v>12520000</v>
      </c>
      <c r="F9" s="27">
        <f>秀峰10月!F9+叠彩10月!F9+象山10月!F9+七星10月!F9+雁山10月!F9</f>
        <v>2820000</v>
      </c>
      <c r="G9" s="27">
        <f>秀峰10月!G9+叠彩10月!G9+象山10月!G9+七星10月!G9+雁山10月!G9</f>
        <v>750000</v>
      </c>
      <c r="H9" s="27">
        <f>秀峰10月!H9+叠彩10月!H9+象山10月!H9+七星10月!H9+雁山10月!H9</f>
        <v>0</v>
      </c>
      <c r="I9" s="27">
        <f>秀峰10月!I9+叠彩10月!I9+象山10月!I9+七星10月!I9+雁山10月!I9</f>
        <v>124858.78</v>
      </c>
      <c r="J9" s="27">
        <f>秀峰10月!J9+叠彩10月!J9+象山10月!J9+七星10月!J9+雁山10月!J9</f>
        <v>0</v>
      </c>
      <c r="K9" s="27">
        <f>秀峰10月!K9+叠彩10月!K9+象山10月!K9+七星10月!K9+雁山10月!K9</f>
        <v>0</v>
      </c>
      <c r="L9" s="27">
        <f>秀峰10月!L9+叠彩10月!L9+象山10月!L9+七星10月!L9+雁山10月!L9</f>
        <v>0</v>
      </c>
      <c r="M9" s="27">
        <f>秀峰10月!M9+叠彩10月!M9+象山10月!M9+七星10月!M9+雁山10月!M9</f>
        <v>20607420.21</v>
      </c>
      <c r="N9" s="27">
        <f>秀峰10月!N9+叠彩10月!N9+象山10月!N9+七星10月!N9+雁山10月!N9</f>
        <v>20607420.21</v>
      </c>
      <c r="O9" s="27">
        <f>秀峰10月!O9+叠彩10月!O9+象山10月!O9+七星10月!O9+雁山10月!O9</f>
        <v>4749</v>
      </c>
      <c r="P9" s="27">
        <f>秀峰10月!P9+叠彩10月!P9+象山10月!P9+七星10月!P9+雁山10月!P9</f>
        <v>1250990</v>
      </c>
      <c r="Q9" s="27">
        <f>秀峰10月!Q9+叠彩10月!Q9+象山10月!Q9+七星10月!Q9+雁山10月!Q9</f>
        <v>30880</v>
      </c>
      <c r="R9" s="27">
        <f>秀峰10月!R9+叠彩10月!R9+象山10月!R9+七星10月!R9+雁山10月!R9</f>
        <v>4818391.81</v>
      </c>
      <c r="S9" s="27">
        <f>秀峰10月!S9+叠彩10月!S9+象山10月!S9+七星10月!S9+雁山10月!S9</f>
        <v>7293</v>
      </c>
      <c r="T9" s="27">
        <f>秀峰10月!T9+叠彩10月!T9+象山10月!T9+七星10月!T9+雁山10月!T9</f>
        <v>14538038.4</v>
      </c>
      <c r="U9" s="27">
        <f>秀峰10月!U9+叠彩10月!U9+象山10月!U9+七星10月!U9+雁山10月!U9</f>
        <v>0</v>
      </c>
      <c r="V9" s="27">
        <f>秀峰10月!V9+叠彩10月!V9+象山10月!V9+七星10月!V9+雁山10月!V9</f>
        <v>0</v>
      </c>
      <c r="W9" s="27">
        <f>秀峰10月!W9+叠彩10月!W9+象山10月!W9+七星10月!W9+雁山10月!W9</f>
        <v>0</v>
      </c>
      <c r="X9" s="27">
        <f>秀峰10月!X9+叠彩10月!X9+象山10月!X9+七星10月!X9+雁山10月!X9</f>
        <v>8706166.32</v>
      </c>
      <c r="Y9" s="27">
        <f>秀峰10月!Y9+叠彩10月!Y9+象山10月!Y9+七星10月!Y9+雁山10月!Y9</f>
        <v>-4392561.43</v>
      </c>
      <c r="Z9" s="27">
        <f>秀峰10月!Z9+叠彩10月!Z9+象山10月!Z9+七星10月!Z9+雁山10月!Z9</f>
        <v>4313604.89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N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6.5" style="1" customWidth="1"/>
    <col min="4" max="4" width="13.125" style="1" customWidth="1"/>
    <col min="5" max="5" width="12.625" style="1" customWidth="1"/>
    <col min="6" max="6" width="12.625" style="1"/>
    <col min="7" max="7" width="11.5" style="1"/>
    <col min="8" max="8" width="9" style="1"/>
    <col min="9" max="9" width="19.125" style="1" customWidth="1"/>
    <col min="10" max="10" width="13.125" style="1" customWidth="1"/>
    <col min="11" max="11" width="6.875" style="1" customWidth="1"/>
    <col min="12" max="12" width="7.875" style="1" customWidth="1"/>
    <col min="13" max="14" width="13.75" style="1"/>
    <col min="15" max="15" width="12.5" style="1" customWidth="1"/>
    <col min="16" max="16" width="12.25" style="1" customWidth="1"/>
    <col min="17" max="17" width="10.375" style="1"/>
    <col min="18" max="18" width="14.125" style="1" customWidth="1"/>
    <col min="19" max="19" width="11.125" style="1" customWidth="1"/>
    <col min="20" max="20" width="14.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5.25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秀峰11月!C8+叠彩11月!C8+象山11月!C8+七星11月!C8+雁山11月!C8</f>
        <v>12.44</v>
      </c>
      <c r="D8" s="27">
        <f>秀峰11月!D8+叠彩11月!D8+象山11月!D8+七星11月!D8+雁山11月!D8</f>
        <v>0</v>
      </c>
      <c r="E8" s="27">
        <f>秀峰11月!E8+叠彩11月!E8+象山11月!E8+七星11月!E8+雁山11月!E8</f>
        <v>0</v>
      </c>
      <c r="F8" s="27">
        <f>秀峰11月!F8+叠彩11月!F8+象山11月!F8+七星11月!F8+雁山11月!F8</f>
        <v>0</v>
      </c>
      <c r="G8" s="27">
        <f>秀峰11月!G8+叠彩11月!G8+象山11月!G8+七星11月!G8+雁山11月!G8</f>
        <v>0</v>
      </c>
      <c r="H8" s="27">
        <f>秀峰11月!H8+叠彩11月!H8+象山11月!H8+七星11月!H8+雁山11月!H8</f>
        <v>0</v>
      </c>
      <c r="I8" s="27">
        <f>秀峰11月!I8+叠彩11月!I8+象山11月!I8+七星11月!I8+雁山11月!I8</f>
        <v>12.44</v>
      </c>
      <c r="J8" s="27">
        <f>秀峰11月!J8+叠彩11月!J8+象山11月!J8+七星11月!J8+雁山11月!J8</f>
        <v>0</v>
      </c>
      <c r="K8" s="27">
        <f>秀峰11月!K8+叠彩11月!K8+象山11月!K8+七星11月!K8+雁山11月!K8</f>
        <v>0</v>
      </c>
      <c r="L8" s="27">
        <f>秀峰11月!L8+叠彩11月!L8+象山11月!L8+七星11月!L8+雁山11月!L8</f>
        <v>0</v>
      </c>
      <c r="M8" s="27">
        <f>秀峰11月!M8+叠彩11月!M8+象山11月!M8+七星11月!M8+雁山11月!M8</f>
        <v>1953203.13</v>
      </c>
      <c r="N8" s="27">
        <f>秀峰11月!N8+叠彩11月!N8+象山11月!N8+七星11月!N8+雁山11月!N8</f>
        <v>1953203.13</v>
      </c>
      <c r="O8" s="27">
        <f>秀峰11月!O8+叠彩11月!O8+象山11月!O8+七星11月!O8+雁山11月!O8</f>
        <v>1029</v>
      </c>
      <c r="P8" s="27">
        <f>秀峰11月!P8+叠彩11月!P8+象山11月!P8+七星11月!P8+雁山11月!P8</f>
        <v>410880</v>
      </c>
      <c r="Q8" s="27">
        <f>秀峰11月!Q8+叠彩11月!Q8+象山11月!Q8+七星11月!Q8+雁山11月!Q8</f>
        <v>3275</v>
      </c>
      <c r="R8" s="27">
        <f>秀峰11月!R8+叠彩11月!R8+象山11月!R8+七星11月!R8+雁山11月!R8</f>
        <v>383014.36</v>
      </c>
      <c r="S8" s="27">
        <f>秀峰11月!S8+叠彩11月!S8+象山11月!S8+七星11月!S8+雁山11月!S8</f>
        <v>727</v>
      </c>
      <c r="T8" s="27">
        <f>秀峰11月!T8+叠彩11月!T8+象山11月!T8+七星11月!T8+雁山11月!T8</f>
        <v>1159308.77</v>
      </c>
      <c r="U8" s="27">
        <f>秀峰11月!U8+叠彩11月!U8+象山11月!U8+七星11月!U8+雁山11月!U8</f>
        <v>0</v>
      </c>
      <c r="V8" s="27">
        <f>秀峰11月!V8+叠彩11月!V8+象山11月!V8+七星11月!V8+雁山11月!V8</f>
        <v>0</v>
      </c>
      <c r="W8" s="27">
        <f>秀峰11月!W8+叠彩11月!W8+象山11月!W8+七星11月!W8+雁山11月!W8</f>
        <v>0</v>
      </c>
      <c r="X8" s="27">
        <f>秀峰11月!X8+叠彩11月!X8+象山11月!X8+七星11月!X8+雁山11月!X8</f>
        <v>4313604.89</v>
      </c>
      <c r="Y8" s="27">
        <f>秀峰11月!Y8+叠彩11月!Y8+象山11月!Y8+七星11月!Y8+雁山11月!Y8</f>
        <v>-1953190.69</v>
      </c>
      <c r="Z8" s="27">
        <f>秀峰11月!Z8+叠彩11月!Z8+象山11月!Z8+七星11月!Z8+雁山11月!Z8</f>
        <v>2360414.2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秀峰11月!C9+叠彩11月!C9+象山11月!C9+七星11月!C9+雁山11月!C9</f>
        <v>16214871.22</v>
      </c>
      <c r="D9" s="27">
        <f>秀峰11月!D9+叠彩11月!D9+象山11月!D9+七星11月!D9+雁山11月!D9</f>
        <v>16090000</v>
      </c>
      <c r="E9" s="27">
        <f>秀峰11月!E9+叠彩11月!E9+象山11月!E9+七星11月!E9+雁山11月!E9</f>
        <v>12520000</v>
      </c>
      <c r="F9" s="27">
        <f>秀峰11月!F9+叠彩11月!F9+象山11月!F9+七星11月!F9+雁山11月!F9</f>
        <v>2820000</v>
      </c>
      <c r="G9" s="27">
        <f>秀峰11月!G9+叠彩11月!G9+象山11月!G9+七星11月!G9+雁山11月!G9</f>
        <v>750000</v>
      </c>
      <c r="H9" s="27">
        <f>秀峰11月!H9+叠彩11月!H9+象山11月!H9+七星11月!H9+雁山11月!H9</f>
        <v>0</v>
      </c>
      <c r="I9" s="27">
        <f>秀峰11月!I9+叠彩11月!I9+象山11月!I9+七星11月!I9+雁山11月!I9</f>
        <v>124871.22</v>
      </c>
      <c r="J9" s="27">
        <f>秀峰11月!J9+叠彩11月!J9+象山11月!J9+七星11月!J9+雁山11月!J9</f>
        <v>0</v>
      </c>
      <c r="K9" s="27">
        <f>秀峰11月!K9+叠彩11月!K9+象山11月!K9+七星11月!K9+雁山11月!K9</f>
        <v>0</v>
      </c>
      <c r="L9" s="27">
        <f>秀峰11月!L9+叠彩11月!L9+象山11月!L9+七星11月!L9+雁山11月!L9</f>
        <v>0</v>
      </c>
      <c r="M9" s="27">
        <f>秀峰11月!M9+叠彩11月!M9+象山11月!M9+七星11月!M9+雁山11月!M9</f>
        <v>22560623.34</v>
      </c>
      <c r="N9" s="27">
        <f>秀峰11月!N9+叠彩11月!N9+象山11月!N9+七星11月!N9+雁山11月!N9</f>
        <v>22560623.34</v>
      </c>
      <c r="O9" s="27">
        <f>秀峰11月!O9+叠彩11月!O9+象山11月!O9+七星11月!O9+雁山11月!O9</f>
        <v>5778</v>
      </c>
      <c r="P9" s="27">
        <f>秀峰11月!P9+叠彩11月!P9+象山11月!P9+七星11月!P9+雁山11月!P9</f>
        <v>1661870</v>
      </c>
      <c r="Q9" s="27">
        <f>秀峰11月!Q9+叠彩11月!Q9+象山11月!Q9+七星11月!Q9+雁山11月!Q9</f>
        <v>34155</v>
      </c>
      <c r="R9" s="27">
        <f>秀峰11月!R9+叠彩11月!R9+象山11月!R9+七星11月!R9+雁山11月!R9</f>
        <v>5201406.17</v>
      </c>
      <c r="S9" s="27">
        <f>秀峰11月!S9+叠彩11月!S9+象山11月!S9+七星11月!S9+雁山11月!S9</f>
        <v>8020</v>
      </c>
      <c r="T9" s="27">
        <f>秀峰11月!T9+叠彩11月!T9+象山11月!T9+七星11月!T9+雁山11月!T9</f>
        <v>15697347.17</v>
      </c>
      <c r="U9" s="27">
        <f>秀峰11月!U9+叠彩11月!U9+象山11月!U9+七星11月!U9+雁山11月!U9</f>
        <v>0</v>
      </c>
      <c r="V9" s="27">
        <f>秀峰11月!V9+叠彩11月!V9+象山11月!V9+七星11月!V9+雁山11月!V9</f>
        <v>0</v>
      </c>
      <c r="W9" s="27">
        <f>秀峰11月!W9+叠彩11月!W9+象山11月!W9+七星11月!W9+雁山11月!W9</f>
        <v>0</v>
      </c>
      <c r="X9" s="27">
        <f>秀峰11月!X9+叠彩11月!X9+象山11月!X9+七星11月!X9+雁山11月!X9</f>
        <v>8706166.32</v>
      </c>
      <c r="Y9" s="27">
        <f>秀峰11月!Y9+叠彩11月!Y9+象山11月!Y9+七星11月!Y9+雁山11月!Y9</f>
        <v>-6345752.12</v>
      </c>
      <c r="Z9" s="27">
        <f>秀峰11月!Z9+叠彩11月!Z9+象山11月!Z9+七星11月!Z9+雁山11月!Z9</f>
        <v>2360414.2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3"/>
  <sheetViews>
    <sheetView topLeftCell="N1" workbookViewId="0">
      <selection activeCell="D9" sqref="D9"/>
    </sheetView>
  </sheetViews>
  <sheetFormatPr defaultColWidth="9" defaultRowHeight="14.25"/>
  <cols>
    <col min="1" max="1" width="9.125" style="1" customWidth="1"/>
    <col min="2" max="2" width="17" style="1" customWidth="1"/>
    <col min="3" max="3" width="16.5" style="1" customWidth="1"/>
    <col min="4" max="4" width="13.125" style="1" customWidth="1"/>
    <col min="5" max="5" width="12.625" style="1" customWidth="1"/>
    <col min="6" max="6" width="12.625" style="1"/>
    <col min="7" max="7" width="11.5" style="1"/>
    <col min="8" max="8" width="9" style="1"/>
    <col min="9" max="9" width="19.125" style="1" customWidth="1"/>
    <col min="10" max="10" width="13.125" style="1" customWidth="1"/>
    <col min="11" max="11" width="6.875" style="1" customWidth="1"/>
    <col min="12" max="12" width="7.875" style="1" customWidth="1"/>
    <col min="13" max="14" width="13.75" style="1"/>
    <col min="15" max="15" width="12.5" style="1" customWidth="1"/>
    <col min="16" max="16" width="12.25" style="1" customWidth="1"/>
    <col min="17" max="17" width="10.375" style="1"/>
    <col min="18" max="18" width="14.125" style="1" customWidth="1"/>
    <col min="19" max="19" width="11.125" style="1" customWidth="1"/>
    <col min="20" max="20" width="14.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5.25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秀峰12月!C8+叠彩12月!C8+象山12月!C8+七星12月!C8+雁山12月!C8</f>
        <v>4214400.26</v>
      </c>
      <c r="D8" s="27">
        <f>秀峰12月!D8+叠彩12月!D8+象山12月!D8+七星12月!D8+雁山12月!D8</f>
        <v>4030000</v>
      </c>
      <c r="E8" s="27">
        <f>秀峰12月!E8+叠彩12月!E8+象山12月!E8+七星12月!E8+雁山12月!E8</f>
        <v>0</v>
      </c>
      <c r="F8" s="27">
        <f>秀峰12月!F8+叠彩12月!F8+象山12月!F8+七星12月!F8+雁山12月!F8</f>
        <v>-10000</v>
      </c>
      <c r="G8" s="27">
        <f>秀峰12月!G8+叠彩12月!G8+象山12月!G8+七星12月!G8+雁山12月!G8</f>
        <v>4040000</v>
      </c>
      <c r="H8" s="27">
        <f>秀峰12月!H8+叠彩12月!H8+象山12月!H8+七星12月!H8+雁山12月!H8</f>
        <v>0</v>
      </c>
      <c r="I8" s="27">
        <f>秀峰12月!I8+叠彩12月!I8+象山12月!I8+七星12月!I8+雁山12月!I8</f>
        <v>-65.97</v>
      </c>
      <c r="J8" s="27">
        <f>秀峰12月!J8+叠彩12月!J8+象山12月!J8+七星12月!J8+雁山12月!J8</f>
        <v>184466.23</v>
      </c>
      <c r="K8" s="27">
        <f>秀峰12月!K8+叠彩12月!K8+象山12月!K8+七星12月!K8+雁山12月!K8</f>
        <v>0</v>
      </c>
      <c r="L8" s="27">
        <f>秀峰12月!L8+叠彩12月!L8+象山12月!L8+七星12月!L8+雁山12月!L8</f>
        <v>0</v>
      </c>
      <c r="M8" s="27">
        <f>秀峰12月!M8+叠彩12月!M8+象山12月!M8+七星12月!M8+雁山12月!M8</f>
        <v>2459387.55</v>
      </c>
      <c r="N8" s="27">
        <f>秀峰12月!N8+叠彩12月!N8+象山12月!N8+七星12月!N8+雁山12月!N8</f>
        <v>2459387.55</v>
      </c>
      <c r="O8" s="27">
        <f>秀峰12月!O8+叠彩12月!O8+象山12月!O8+七星12月!O8+雁山12月!O8</f>
        <v>3536</v>
      </c>
      <c r="P8" s="27">
        <f>秀峰12月!P8+叠彩12月!P8+象山12月!P8+七星12月!P8+雁山12月!P8</f>
        <v>957344</v>
      </c>
      <c r="Q8" s="27">
        <f>秀峰12月!Q8+叠彩12月!Q8+象山12月!Q8+七星12月!Q8+雁山12月!Q8</f>
        <v>2717</v>
      </c>
      <c r="R8" s="27">
        <f>秀峰12月!R8+叠彩12月!R8+象山12月!R8+七星12月!R8+雁山12月!R8</f>
        <v>481102.85</v>
      </c>
      <c r="S8" s="27">
        <f>秀峰12月!S8+叠彩12月!S8+象山12月!S8+七星12月!S8+雁山12月!S8</f>
        <v>475</v>
      </c>
      <c r="T8" s="27">
        <f>秀峰12月!T8+叠彩12月!T8+象山12月!T8+七星12月!T8+雁山12月!T8</f>
        <v>1020940.7</v>
      </c>
      <c r="U8" s="27">
        <f>秀峰12月!U8+叠彩12月!U8+象山12月!U8+七星12月!U8+雁山12月!U8</f>
        <v>0</v>
      </c>
      <c r="V8" s="27">
        <f>秀峰12月!V8+叠彩12月!V8+象山12月!V8+七星12月!V8+雁山12月!V8</f>
        <v>0</v>
      </c>
      <c r="W8" s="27">
        <f>秀峰12月!W8+叠彩12月!W8+象山12月!W8+七星12月!W8+雁山12月!W8</f>
        <v>0</v>
      </c>
      <c r="X8" s="27">
        <f>秀峰12月!X8+叠彩12月!X8+象山12月!X8+七星12月!X8+雁山12月!X8</f>
        <v>2360414.2</v>
      </c>
      <c r="Y8" s="27">
        <f>秀峰12月!Y8+叠彩12月!Y8+象山12月!Y8+七星12月!Y8+雁山12月!Y8</f>
        <v>1755012.71</v>
      </c>
      <c r="Z8" s="27">
        <f>秀峰12月!Z8+叠彩12月!Z8+象山12月!Z8+七星12月!Z8+雁山12月!Z8</f>
        <v>4115426.91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秀峰12月!C9+叠彩12月!C9+象山12月!C9+七星12月!C9+雁山12月!C9</f>
        <v>20429271.48</v>
      </c>
      <c r="D9" s="27">
        <f>秀峰12月!D9+叠彩12月!D9+象山12月!D9+七星12月!D9+雁山12月!D9</f>
        <v>20120000</v>
      </c>
      <c r="E9" s="27">
        <f>秀峰12月!E9+叠彩12月!E9+象山12月!E9+七星12月!E9+雁山12月!E9</f>
        <v>12520000</v>
      </c>
      <c r="F9" s="27">
        <f>秀峰12月!F9+叠彩12月!F9+象山12月!F9+七星12月!F9+雁山12月!F9</f>
        <v>2810000</v>
      </c>
      <c r="G9" s="27">
        <f>秀峰12月!G9+叠彩12月!G9+象山12月!G9+七星12月!G9+雁山12月!G9</f>
        <v>4790000</v>
      </c>
      <c r="H9" s="27">
        <f>秀峰12月!H9+叠彩12月!H9+象山12月!H9+七星12月!H9+雁山12月!H9</f>
        <v>0</v>
      </c>
      <c r="I9" s="27">
        <f>秀峰12月!I9+叠彩12月!I9+象山12月!I9+七星12月!I9+雁山12月!I9</f>
        <v>124805.25</v>
      </c>
      <c r="J9" s="27">
        <f>秀峰12月!J9+叠彩12月!J9+象山12月!J9+七星12月!J9+雁山12月!J9</f>
        <v>184466.23</v>
      </c>
      <c r="K9" s="27">
        <f>秀峰12月!K9+叠彩12月!K9+象山12月!K9+七星12月!K9+雁山12月!K9</f>
        <v>0</v>
      </c>
      <c r="L9" s="27">
        <f>秀峰12月!L9+叠彩12月!L9+象山12月!L9+七星12月!L9+雁山12月!L9</f>
        <v>0</v>
      </c>
      <c r="M9" s="27">
        <f>秀峰12月!M9+叠彩12月!M9+象山12月!M9+七星12月!M9+雁山12月!M9</f>
        <v>25020010.89</v>
      </c>
      <c r="N9" s="27">
        <f>秀峰12月!N9+叠彩12月!N9+象山12月!N9+七星12月!N9+雁山12月!N9</f>
        <v>25020010.89</v>
      </c>
      <c r="O9" s="27">
        <f>秀峰12月!O9+叠彩12月!O9+象山12月!O9+七星12月!O9+雁山12月!O9</f>
        <v>9314</v>
      </c>
      <c r="P9" s="27">
        <f>秀峰12月!P9+叠彩12月!P9+象山12月!P9+七星12月!P9+雁山12月!P9</f>
        <v>2619214</v>
      </c>
      <c r="Q9" s="27">
        <f>秀峰12月!Q9+叠彩12月!Q9+象山12月!Q9+七星12月!Q9+雁山12月!Q9</f>
        <v>36872</v>
      </c>
      <c r="R9" s="27">
        <f>秀峰12月!R9+叠彩12月!R9+象山12月!R9+七星12月!R9+雁山12月!R9</f>
        <v>5682509.02</v>
      </c>
      <c r="S9" s="27">
        <f>秀峰12月!S9+叠彩12月!S9+象山12月!S9+七星12月!S9+雁山12月!S9</f>
        <v>8495</v>
      </c>
      <c r="T9" s="27">
        <f>秀峰12月!T9+叠彩12月!T9+象山12月!T9+七星12月!T9+雁山12月!T9</f>
        <v>16718287.87</v>
      </c>
      <c r="U9" s="27">
        <f>秀峰12月!U9+叠彩12月!U9+象山12月!U9+七星12月!U9+雁山12月!U9</f>
        <v>0</v>
      </c>
      <c r="V9" s="27">
        <f>秀峰12月!V9+叠彩12月!V9+象山12月!V9+七星12月!V9+雁山12月!V9</f>
        <v>0</v>
      </c>
      <c r="W9" s="27">
        <f>秀峰12月!W9+叠彩12月!W9+象山12月!W9+七星12月!W9+雁山12月!W9</f>
        <v>0</v>
      </c>
      <c r="X9" s="27">
        <f>秀峰12月!X9+叠彩12月!X9+象山12月!X9+七星12月!X9+雁山12月!X9</f>
        <v>8706166.32</v>
      </c>
      <c r="Y9" s="27">
        <f>秀峰12月!Y9+叠彩12月!Y9+象山12月!Y9+七星12月!Y9+雁山12月!Y9</f>
        <v>-4590739.41</v>
      </c>
      <c r="Z9" s="27">
        <f>秀峰12月!Z9+叠彩12月!Z9+象山12月!Z9+七星12月!Z9+雁山12月!Z9</f>
        <v>4115426.91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pageSetup paperSize="9" scale="3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C1" workbookViewId="0">
      <selection activeCell="Z9" sqref="Z9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5" style="1" customWidth="1"/>
    <col min="10" max="10" width="4.875" style="1" customWidth="1"/>
    <col min="11" max="11" width="5.125" style="1" customWidth="1"/>
    <col min="12" max="12" width="7.875" style="1" customWidth="1"/>
    <col min="13" max="14" width="9" style="1"/>
    <col min="15" max="15" width="12.5" style="1" customWidth="1"/>
    <col min="16" max="16" width="12.25" style="1" customWidth="1"/>
    <col min="17" max="17" width="9" style="1"/>
    <col min="18" max="18" width="7.125" style="1" customWidth="1"/>
    <col min="19" max="19" width="11.125" style="1" customWidth="1"/>
    <col min="20" max="20" width="8.625" style="1" customWidth="1"/>
    <col min="21" max="21" width="6" style="1" customWidth="1"/>
    <col min="22" max="22" width="6.875" style="1" customWidth="1"/>
    <col min="23" max="23" width="7.25" style="1" customWidth="1"/>
    <col min="24" max="24" width="15.75" style="1" customWidth="1"/>
    <col min="25" max="25" width="5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28">
        <v>1471063.8</v>
      </c>
      <c r="Y8" s="16"/>
      <c r="Z8" s="24">
        <f>X8</f>
        <v>1471063.8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6">
        <f>X8</f>
        <v>1471063.8</v>
      </c>
      <c r="Y9" s="16"/>
      <c r="Z9" s="24">
        <f>X9+Y9</f>
        <v>1471063.8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E1" workbookViewId="0">
      <selection activeCell="O10" sqref="O10"/>
    </sheetView>
  </sheetViews>
  <sheetFormatPr defaultColWidth="9" defaultRowHeight="14.25"/>
  <cols>
    <col min="1" max="1" width="9.125" style="1" customWidth="1"/>
    <col min="2" max="2" width="17" style="1" customWidth="1"/>
    <col min="3" max="3" width="9.625" style="1" customWidth="1"/>
    <col min="4" max="4" width="8.375" style="1" customWidth="1"/>
    <col min="5" max="5" width="8.625" style="1" customWidth="1"/>
    <col min="6" max="8" width="9" style="1"/>
    <col min="9" max="9" width="5" style="1" customWidth="1"/>
    <col min="10" max="10" width="10.25" style="1" customWidth="1"/>
    <col min="11" max="11" width="5.125" style="1" customWidth="1"/>
    <col min="12" max="12" width="7.875" style="1" customWidth="1"/>
    <col min="13" max="14" width="9.375" style="1"/>
    <col min="15" max="15" width="12.5" style="1" customWidth="1"/>
    <col min="16" max="16" width="12.25" style="1" customWidth="1"/>
    <col min="17" max="17" width="9" style="1"/>
    <col min="18" max="18" width="7.125" style="1" customWidth="1"/>
    <col min="19" max="19" width="11.125" style="1" customWidth="1"/>
    <col min="20" max="20" width="8.625" style="1" customWidth="1"/>
    <col min="21" max="21" width="6" style="1" customWidth="1"/>
    <col min="22" max="22" width="6.875" style="1" customWidth="1"/>
    <col min="23" max="23" width="7.25" style="1" customWidth="1"/>
    <col min="24" max="24" width="10.375" style="1" customWidth="1"/>
    <col min="25" max="25" width="11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2">
        <f>D8+I8+J8+K8+L8</f>
        <v>26697.96</v>
      </c>
      <c r="D8" s="9"/>
      <c r="E8" s="9"/>
      <c r="F8" s="9"/>
      <c r="G8" s="9"/>
      <c r="H8" s="9"/>
      <c r="I8" s="9"/>
      <c r="J8" s="15">
        <v>26697.96</v>
      </c>
      <c r="K8" s="9"/>
      <c r="L8" s="9"/>
      <c r="M8" s="9">
        <f>N8+U8+V8+W8</f>
        <v>33432.63</v>
      </c>
      <c r="N8" s="9">
        <f>P8+R8+T8</f>
        <v>33432.63</v>
      </c>
      <c r="O8" s="9">
        <v>103</v>
      </c>
      <c r="P8" s="9">
        <v>27450</v>
      </c>
      <c r="Q8" s="9"/>
      <c r="R8" s="9"/>
      <c r="S8" s="9"/>
      <c r="T8" s="9">
        <v>5982.63</v>
      </c>
      <c r="U8" s="9"/>
      <c r="V8" s="9"/>
      <c r="W8" s="9"/>
      <c r="X8" s="24">
        <f>秀峰1月!X8</f>
        <v>1471063.8</v>
      </c>
      <c r="Y8" s="27">
        <f>C8-M8</f>
        <v>-6734.67</v>
      </c>
      <c r="Z8" s="24">
        <f>X8+Y8</f>
        <v>1464329.13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秀峰1月!C9+C8</f>
        <v>26697.96</v>
      </c>
      <c r="D9" s="16">
        <f>秀峰1月!D9+D8</f>
        <v>0</v>
      </c>
      <c r="E9" s="16">
        <f>秀峰1月!E9+E8</f>
        <v>0</v>
      </c>
      <c r="F9" s="16">
        <f>秀峰1月!F9+F8</f>
        <v>0</v>
      </c>
      <c r="G9" s="16">
        <f>秀峰1月!G9+G8</f>
        <v>0</v>
      </c>
      <c r="H9" s="16">
        <f>秀峰1月!H9+H8</f>
        <v>0</v>
      </c>
      <c r="I9" s="16">
        <f>秀峰1月!I9+I8</f>
        <v>0</v>
      </c>
      <c r="J9" s="16">
        <f>秀峰1月!J9+J8</f>
        <v>26697.96</v>
      </c>
      <c r="K9" s="16">
        <f>秀峰1月!K9+K8</f>
        <v>0</v>
      </c>
      <c r="L9" s="16">
        <f>秀峰1月!L9+L8</f>
        <v>0</v>
      </c>
      <c r="M9" s="16">
        <f>秀峰1月!M9+M8</f>
        <v>33432.63</v>
      </c>
      <c r="N9" s="16">
        <f>秀峰1月!N9+N8</f>
        <v>33432.63</v>
      </c>
      <c r="O9" s="16">
        <f>秀峰1月!O9+O8</f>
        <v>103</v>
      </c>
      <c r="P9" s="16">
        <f>秀峰1月!P9+P8</f>
        <v>27450</v>
      </c>
      <c r="Q9" s="16">
        <f>秀峰1月!Q9+Q8</f>
        <v>0</v>
      </c>
      <c r="R9" s="16">
        <f>秀峰1月!R9+R8</f>
        <v>0</v>
      </c>
      <c r="S9" s="16">
        <f>秀峰1月!S9+S8</f>
        <v>0</v>
      </c>
      <c r="T9" s="16">
        <f>秀峰1月!T9+T8</f>
        <v>5982.63</v>
      </c>
      <c r="U9" s="16">
        <f>秀峰1月!U9+U8</f>
        <v>0</v>
      </c>
      <c r="V9" s="16">
        <f>秀峰1月!V9+V8</f>
        <v>0</v>
      </c>
      <c r="W9" s="16">
        <f>秀峰1月!W9+W8</f>
        <v>0</v>
      </c>
      <c r="X9" s="16">
        <f>X8</f>
        <v>1471063.8</v>
      </c>
      <c r="Y9" s="27">
        <f>C9-M9</f>
        <v>-6734.67</v>
      </c>
      <c r="Z9" s="24">
        <f>X9+Y9</f>
        <v>1464329.13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F9" sqref="F9"/>
    </sheetView>
  </sheetViews>
  <sheetFormatPr defaultColWidth="9" defaultRowHeight="14.25"/>
  <cols>
    <col min="1" max="1" width="9.125" style="1" customWidth="1"/>
    <col min="2" max="2" width="17" style="1" customWidth="1"/>
    <col min="3" max="3" width="13.625" style="1" customWidth="1"/>
    <col min="4" max="4" width="8.375" style="1" customWidth="1"/>
    <col min="5" max="5" width="8.625" style="1" customWidth="1"/>
    <col min="6" max="8" width="9" style="1"/>
    <col min="9" max="9" width="5" style="1" customWidth="1"/>
    <col min="10" max="10" width="10.25" style="1" customWidth="1"/>
    <col min="11" max="11" width="5.125" style="1" customWidth="1"/>
    <col min="12" max="12" width="7.875" style="1" customWidth="1"/>
    <col min="13" max="14" width="10.375" style="1"/>
    <col min="15" max="15" width="12.5" style="1" customWidth="1"/>
    <col min="16" max="16" width="12.25" style="1" customWidth="1"/>
    <col min="17" max="17" width="9" style="1"/>
    <col min="18" max="18" width="10.25" style="1" customWidth="1"/>
    <col min="19" max="19" width="11.125" style="1" customWidth="1"/>
    <col min="20" max="20" width="10.375" style="1" customWidth="1"/>
    <col min="21" max="21" width="6" style="1" customWidth="1"/>
    <col min="22" max="22" width="6.875" style="1" customWidth="1"/>
    <col min="23" max="23" width="7.25" style="1" customWidth="1"/>
    <col min="24" max="24" width="10.375" style="1" customWidth="1"/>
    <col min="25" max="25" width="11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2">
        <f>D8+I8+J8+K8+L8</f>
        <v>282204.77</v>
      </c>
      <c r="D8" s="9"/>
      <c r="E8" s="9"/>
      <c r="F8" s="9"/>
      <c r="G8" s="9"/>
      <c r="H8" s="9"/>
      <c r="I8" s="9">
        <v>2.07</v>
      </c>
      <c r="J8" s="15">
        <v>282202.7</v>
      </c>
      <c r="K8" s="9"/>
      <c r="L8" s="9"/>
      <c r="M8" s="9">
        <f>N8+U8+V8+W8</f>
        <v>571666.28</v>
      </c>
      <c r="N8" s="9">
        <f>P8+R8+T8</f>
        <v>571666.28</v>
      </c>
      <c r="O8" s="9">
        <v>0</v>
      </c>
      <c r="P8" s="9">
        <v>2490</v>
      </c>
      <c r="Q8" s="9">
        <v>917</v>
      </c>
      <c r="R8" s="22">
        <v>142475.83</v>
      </c>
      <c r="S8" s="9">
        <v>241</v>
      </c>
      <c r="T8" s="22">
        <v>426700.45</v>
      </c>
      <c r="U8" s="9"/>
      <c r="V8" s="9"/>
      <c r="W8" s="9"/>
      <c r="X8" s="24">
        <f>秀峰2月!Z8</f>
        <v>1464329.13</v>
      </c>
      <c r="Y8" s="27">
        <f>C8-M8</f>
        <v>-289461.51</v>
      </c>
      <c r="Z8" s="24">
        <f>X8+Y8</f>
        <v>1174867.62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秀峰2月!C9+C8</f>
        <v>308902.73</v>
      </c>
      <c r="D9" s="16">
        <f>秀峰2月!D9+D8</f>
        <v>0</v>
      </c>
      <c r="E9" s="16">
        <f>秀峰2月!E9+E8</f>
        <v>0</v>
      </c>
      <c r="F9" s="16">
        <f>秀峰2月!F9+F8</f>
        <v>0</v>
      </c>
      <c r="G9" s="16">
        <f>秀峰2月!G9+G8</f>
        <v>0</v>
      </c>
      <c r="H9" s="16">
        <f>秀峰2月!H9+H8</f>
        <v>0</v>
      </c>
      <c r="I9" s="16">
        <f>秀峰2月!I9+I8</f>
        <v>2.07</v>
      </c>
      <c r="J9" s="16">
        <f>秀峰2月!J9+J8</f>
        <v>308900.66</v>
      </c>
      <c r="K9" s="16">
        <f>秀峰2月!K9+K8</f>
        <v>0</v>
      </c>
      <c r="L9" s="16">
        <f>秀峰2月!L9+L8</f>
        <v>0</v>
      </c>
      <c r="M9" s="16">
        <f>秀峰2月!M9+M8</f>
        <v>605098.91</v>
      </c>
      <c r="N9" s="16">
        <f>秀峰2月!N9+N8</f>
        <v>605098.91</v>
      </c>
      <c r="O9" s="16">
        <f>秀峰2月!O9+O8</f>
        <v>103</v>
      </c>
      <c r="P9" s="16">
        <f>秀峰2月!P9+P8</f>
        <v>29940</v>
      </c>
      <c r="Q9" s="16">
        <f>秀峰2月!Q9+Q8</f>
        <v>917</v>
      </c>
      <c r="R9" s="16">
        <f>秀峰2月!R9+R8</f>
        <v>142475.83</v>
      </c>
      <c r="S9" s="16">
        <f>秀峰2月!S9+S8</f>
        <v>241</v>
      </c>
      <c r="T9" s="16">
        <f>秀峰2月!T9+T8</f>
        <v>432683.08</v>
      </c>
      <c r="U9" s="16">
        <f>秀峰1月!U9+U8</f>
        <v>0</v>
      </c>
      <c r="V9" s="16">
        <f>秀峰1月!V9+V8</f>
        <v>0</v>
      </c>
      <c r="W9" s="16">
        <f>秀峰1月!W9+W8</f>
        <v>0</v>
      </c>
      <c r="X9" s="16">
        <f>秀峰2月!X9</f>
        <v>1471063.8</v>
      </c>
      <c r="Y9" s="27">
        <f>C9-M9</f>
        <v>-296196.18</v>
      </c>
      <c r="Z9" s="24">
        <f>X9+Y9</f>
        <v>1174867.62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H1" workbookViewId="0">
      <selection activeCell="O9" sqref="O9"/>
    </sheetView>
  </sheetViews>
  <sheetFormatPr defaultColWidth="9" defaultRowHeight="14.25"/>
  <cols>
    <col min="1" max="1" width="9.125" style="1" customWidth="1"/>
    <col min="2" max="2" width="17" style="1" customWidth="1"/>
    <col min="3" max="3" width="13.625" style="1" customWidth="1"/>
    <col min="4" max="4" width="8.375" style="1" customWidth="1"/>
    <col min="5" max="5" width="8.625" style="1" customWidth="1"/>
    <col min="6" max="8" width="9" style="1"/>
    <col min="9" max="9" width="9.25" style="1" customWidth="1"/>
    <col min="10" max="10" width="13.625" style="1" customWidth="1"/>
    <col min="11" max="11" width="5.125" style="1" customWidth="1"/>
    <col min="12" max="12" width="7.875" style="1" customWidth="1"/>
    <col min="13" max="14" width="10.375" style="1"/>
    <col min="15" max="15" width="12.5" style="1" customWidth="1"/>
    <col min="16" max="16" width="12.25" style="1" customWidth="1"/>
    <col min="17" max="17" width="9" style="1"/>
    <col min="18" max="18" width="10.25" style="1" customWidth="1"/>
    <col min="19" max="19" width="11.125" style="1" customWidth="1"/>
    <col min="20" max="20" width="10.375" style="1" customWidth="1"/>
    <col min="21" max="21" width="6" style="1" customWidth="1"/>
    <col min="22" max="22" width="6.875" style="1" customWidth="1"/>
    <col min="23" max="23" width="7.25" style="1" customWidth="1"/>
    <col min="24" max="24" width="10.375" style="1" customWidth="1"/>
    <col min="25" max="25" width="11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2">
        <f>D8+I8+J8+K8+L8</f>
        <v>-304525.02</v>
      </c>
      <c r="D8" s="9"/>
      <c r="E8" s="9"/>
      <c r="F8" s="9"/>
      <c r="G8" s="9"/>
      <c r="H8" s="9"/>
      <c r="I8" s="15">
        <v>4375.64</v>
      </c>
      <c r="J8" s="15">
        <v>-308900.66</v>
      </c>
      <c r="K8" s="9"/>
      <c r="L8" s="9"/>
      <c r="M8" s="9">
        <f>N8+U8+V8+W8</f>
        <v>14638.4</v>
      </c>
      <c r="N8" s="9">
        <f>P8+R8+T8</f>
        <v>14638.4</v>
      </c>
      <c r="O8" s="9">
        <v>1</v>
      </c>
      <c r="P8" s="9">
        <v>10648</v>
      </c>
      <c r="Q8" s="9">
        <v>917</v>
      </c>
      <c r="R8" s="22">
        <v>1637.51</v>
      </c>
      <c r="S8" s="9">
        <v>241</v>
      </c>
      <c r="T8" s="22">
        <v>2352.89</v>
      </c>
      <c r="U8" s="9"/>
      <c r="V8" s="9"/>
      <c r="W8" s="9"/>
      <c r="X8" s="24">
        <f>秀峰3月!Z8</f>
        <v>1174867.62</v>
      </c>
      <c r="Y8" s="27">
        <f>C8-M8</f>
        <v>-319163.42</v>
      </c>
      <c r="Z8" s="24">
        <f>X8+Y8</f>
        <v>855704.2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秀峰3月!C9+C8</f>
        <v>4377.71000000002</v>
      </c>
      <c r="D9" s="16">
        <f>秀峰2月!D9+D8</f>
        <v>0</v>
      </c>
      <c r="E9" s="16">
        <f>秀峰2月!E9+E8</f>
        <v>0</v>
      </c>
      <c r="F9" s="16">
        <f>秀峰2月!F9+F8</f>
        <v>0</v>
      </c>
      <c r="G9" s="16">
        <f>秀峰2月!G9+G8</f>
        <v>0</v>
      </c>
      <c r="H9" s="16">
        <f>秀峰2月!H9+H8</f>
        <v>0</v>
      </c>
      <c r="I9" s="16">
        <f>秀峰3月!I9+I8</f>
        <v>4377.71</v>
      </c>
      <c r="J9" s="16">
        <f>秀峰3月!J9+J8</f>
        <v>0</v>
      </c>
      <c r="K9" s="16">
        <f>秀峰2月!K9+K8</f>
        <v>0</v>
      </c>
      <c r="L9" s="16">
        <f>秀峰2月!L9+L8</f>
        <v>0</v>
      </c>
      <c r="M9" s="16">
        <f>秀峰3月!M9+M8</f>
        <v>619737.31</v>
      </c>
      <c r="N9" s="16">
        <f>秀峰3月!N9+N8</f>
        <v>619737.31</v>
      </c>
      <c r="O9" s="16">
        <f>秀峰2月!O9+O8</f>
        <v>104</v>
      </c>
      <c r="P9" s="16">
        <f>秀峰3月!P9+P8</f>
        <v>40588</v>
      </c>
      <c r="Q9" s="16">
        <f>秀峰3月!Q9+Q8</f>
        <v>1834</v>
      </c>
      <c r="R9" s="16">
        <f>秀峰3月!R9+R8</f>
        <v>144113.34</v>
      </c>
      <c r="S9" s="16">
        <f>秀峰3月!S9+S8</f>
        <v>482</v>
      </c>
      <c r="T9" s="16">
        <f>秀峰3月!T9+T8</f>
        <v>435035.97</v>
      </c>
      <c r="U9" s="16">
        <f>秀峰1月!U9+U8</f>
        <v>0</v>
      </c>
      <c r="V9" s="16">
        <f>秀峰1月!V9+V8</f>
        <v>0</v>
      </c>
      <c r="W9" s="16">
        <f>秀峰1月!W9+W8</f>
        <v>0</v>
      </c>
      <c r="X9" s="16">
        <f>秀峰2月!X9</f>
        <v>1471063.8</v>
      </c>
      <c r="Y9" s="27">
        <f>C9-M9</f>
        <v>-615359.6</v>
      </c>
      <c r="Z9" s="24">
        <f>X9+Y9</f>
        <v>855704.2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C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3.625" style="1" customWidth="1"/>
    <col min="4" max="4" width="8.375" style="1" customWidth="1"/>
    <col min="5" max="5" width="14.375" style="1" customWidth="1"/>
    <col min="6" max="6" width="12.75" style="1" customWidth="1"/>
    <col min="7" max="8" width="9" style="1"/>
    <col min="9" max="9" width="9.25" style="1" customWidth="1"/>
    <col min="10" max="10" width="13.625" style="1" customWidth="1"/>
    <col min="11" max="11" width="5.125" style="1" customWidth="1"/>
    <col min="12" max="12" width="7.875" style="1" customWidth="1"/>
    <col min="13" max="14" width="10.375" style="1"/>
    <col min="15" max="15" width="12.5" style="1" customWidth="1"/>
    <col min="16" max="16" width="12.25" style="1" customWidth="1"/>
    <col min="17" max="17" width="9" style="1"/>
    <col min="18" max="18" width="10.25" style="1" customWidth="1"/>
    <col min="19" max="19" width="11.125" style="1" customWidth="1"/>
    <col min="20" max="20" width="10.375" style="1" customWidth="1"/>
    <col min="21" max="21" width="6" style="1" customWidth="1"/>
    <col min="22" max="22" width="6.875" style="1" customWidth="1"/>
    <col min="23" max="23" width="7.25" style="1" customWidth="1"/>
    <col min="24" max="24" width="10.375" style="1" customWidth="1"/>
    <col min="25" max="25" width="11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2">
        <f>D8+I8+J8+K8+L8</f>
        <v>2640000.02</v>
      </c>
      <c r="D8" s="9">
        <f>E8+F8+G8+H8</f>
        <v>2640000</v>
      </c>
      <c r="E8" s="16">
        <v>2170000</v>
      </c>
      <c r="F8" s="15">
        <v>470000</v>
      </c>
      <c r="G8" s="9"/>
      <c r="H8" s="9"/>
      <c r="I8" s="15">
        <v>0.02</v>
      </c>
      <c r="J8" s="15">
        <v>0</v>
      </c>
      <c r="K8" s="9"/>
      <c r="L8" s="9"/>
      <c r="M8" s="9">
        <f>N8+U8+V8+W8</f>
        <v>1626.13</v>
      </c>
      <c r="N8" s="9">
        <f>P8+R8+T8</f>
        <v>1626.13</v>
      </c>
      <c r="O8" s="9">
        <v>0</v>
      </c>
      <c r="P8" s="9">
        <v>-1596</v>
      </c>
      <c r="Q8" s="9">
        <v>8</v>
      </c>
      <c r="R8" s="22">
        <v>572.23</v>
      </c>
      <c r="S8" s="9">
        <v>0</v>
      </c>
      <c r="T8" s="22">
        <v>2649.9</v>
      </c>
      <c r="U8" s="9"/>
      <c r="V8" s="9"/>
      <c r="W8" s="9"/>
      <c r="X8" s="24">
        <f>秀峰4月!Z8</f>
        <v>855704.2</v>
      </c>
      <c r="Y8" s="27">
        <f>C8-M8</f>
        <v>2638373.89</v>
      </c>
      <c r="Z8" s="24">
        <f>X8+Y8</f>
        <v>3494078.09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秀峰4月!C9+C8</f>
        <v>2644377.73</v>
      </c>
      <c r="D9" s="16">
        <f>秀峰4月!D9+D8</f>
        <v>2640000</v>
      </c>
      <c r="E9" s="16">
        <f>秀峰4月!E9+E8</f>
        <v>2170000</v>
      </c>
      <c r="F9" s="16">
        <f>秀峰4月!F9+F8</f>
        <v>470000</v>
      </c>
      <c r="G9" s="16">
        <f>秀峰4月!G9+G8</f>
        <v>0</v>
      </c>
      <c r="H9" s="16">
        <f>秀峰4月!H9+H8</f>
        <v>0</v>
      </c>
      <c r="I9" s="16">
        <f>秀峰4月!I9+I8</f>
        <v>4377.73</v>
      </c>
      <c r="J9" s="16">
        <f>秀峰4月!J9+J8</f>
        <v>0</v>
      </c>
      <c r="K9" s="16">
        <f>秀峰4月!K9+K8</f>
        <v>0</v>
      </c>
      <c r="L9" s="16">
        <f>秀峰4月!L9+L8</f>
        <v>0</v>
      </c>
      <c r="M9" s="16">
        <f>秀峰4月!M9+M8</f>
        <v>621363.44</v>
      </c>
      <c r="N9" s="16">
        <f>秀峰4月!N9+N8</f>
        <v>621363.44</v>
      </c>
      <c r="O9" s="16">
        <f>秀峰4月!O9+O8</f>
        <v>104</v>
      </c>
      <c r="P9" s="16">
        <f>秀峰4月!P9+P8</f>
        <v>38992</v>
      </c>
      <c r="Q9" s="16">
        <f>秀峰4月!Q9+Q8</f>
        <v>1842</v>
      </c>
      <c r="R9" s="16">
        <f>秀峰4月!R9+R8</f>
        <v>144685.57</v>
      </c>
      <c r="S9" s="16">
        <f>秀峰4月!S9+S8</f>
        <v>482</v>
      </c>
      <c r="T9" s="16">
        <f>秀峰4月!T9+T8</f>
        <v>437685.87</v>
      </c>
      <c r="U9" s="16">
        <f>秀峰4月!U9+U8</f>
        <v>0</v>
      </c>
      <c r="V9" s="16">
        <f>秀峰4月!V9+V8</f>
        <v>0</v>
      </c>
      <c r="W9" s="16">
        <f>秀峰4月!W9+W8</f>
        <v>0</v>
      </c>
      <c r="X9" s="16">
        <f>秀峰3月!X9</f>
        <v>1471063.8</v>
      </c>
      <c r="Y9" s="27">
        <f>C9-M9</f>
        <v>2023014.29</v>
      </c>
      <c r="Z9" s="24">
        <f>X9+Y9</f>
        <v>3494078.09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3.625" style="1" customWidth="1"/>
    <col min="4" max="4" width="8.375" style="1" customWidth="1"/>
    <col min="5" max="5" width="14.375" style="1" customWidth="1"/>
    <col min="6" max="6" width="12.75" style="1" customWidth="1"/>
    <col min="7" max="8" width="9" style="1"/>
    <col min="9" max="9" width="9.25" style="1" customWidth="1"/>
    <col min="10" max="10" width="13.62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25" style="1" customWidth="1"/>
    <col min="19" max="19" width="11.125" style="1" customWidth="1"/>
    <col min="20" max="20" width="14.5" style="1" customWidth="1"/>
    <col min="21" max="21" width="6" style="1" customWidth="1"/>
    <col min="22" max="22" width="6.875" style="1" customWidth="1"/>
    <col min="23" max="23" width="7.25" style="1" customWidth="1"/>
    <col min="24" max="24" width="10.375" style="1" customWidth="1"/>
    <col min="25" max="25" width="14.3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2">
        <f>D8+I8+J8+K8+L8</f>
        <v>20001.07</v>
      </c>
      <c r="D8" s="9">
        <f>E8+F8+G8+H8</f>
        <v>20000</v>
      </c>
      <c r="E8" s="16">
        <v>20000</v>
      </c>
      <c r="F8" s="15">
        <v>0</v>
      </c>
      <c r="G8" s="9"/>
      <c r="H8" s="9"/>
      <c r="I8" s="15">
        <v>1.07</v>
      </c>
      <c r="J8" s="15">
        <v>0</v>
      </c>
      <c r="K8" s="9"/>
      <c r="L8" s="9"/>
      <c r="M8" s="9">
        <f>N8+U8+V8+W8</f>
        <v>1099593.18</v>
      </c>
      <c r="N8" s="9">
        <f>P8+R8+T8</f>
        <v>1099593.18</v>
      </c>
      <c r="O8" s="9">
        <v>43</v>
      </c>
      <c r="P8" s="9">
        <v>11324</v>
      </c>
      <c r="Q8" s="9">
        <v>704</v>
      </c>
      <c r="R8" s="22">
        <v>133107.73</v>
      </c>
      <c r="S8" s="9">
        <v>232</v>
      </c>
      <c r="T8" s="22">
        <v>955161.45</v>
      </c>
      <c r="U8" s="9"/>
      <c r="V8" s="9"/>
      <c r="W8" s="9"/>
      <c r="X8" s="24">
        <f>秀峰5月!Z8</f>
        <v>3494078.09</v>
      </c>
      <c r="Y8" s="27">
        <f>C8-M8</f>
        <v>-1079592.11</v>
      </c>
      <c r="Z8" s="24">
        <f>X8+Y8</f>
        <v>2414485.98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秀峰5月!C9+C8</f>
        <v>2664378.8</v>
      </c>
      <c r="D9" s="16">
        <f>秀峰5月!D9+D8</f>
        <v>2660000</v>
      </c>
      <c r="E9" s="16">
        <f>秀峰5月!E9+E8</f>
        <v>2190000</v>
      </c>
      <c r="F9" s="16">
        <f>秀峰5月!F9+F8</f>
        <v>470000</v>
      </c>
      <c r="G9" s="16">
        <f>秀峰5月!G9+G8</f>
        <v>0</v>
      </c>
      <c r="H9" s="16">
        <f>秀峰5月!H9+H8</f>
        <v>0</v>
      </c>
      <c r="I9" s="16">
        <f>秀峰5月!I9+I8</f>
        <v>4378.8</v>
      </c>
      <c r="J9" s="16">
        <f>秀峰5月!J9+J8</f>
        <v>0</v>
      </c>
      <c r="K9" s="16">
        <f>秀峰5月!K9+K8</f>
        <v>0</v>
      </c>
      <c r="L9" s="16">
        <f>秀峰5月!L9+L8</f>
        <v>0</v>
      </c>
      <c r="M9" s="16">
        <f>秀峰5月!M9+M8</f>
        <v>1720956.62</v>
      </c>
      <c r="N9" s="16">
        <f>秀峰5月!N9+N8</f>
        <v>1720956.62</v>
      </c>
      <c r="O9" s="16">
        <f>秀峰5月!O9+O8</f>
        <v>147</v>
      </c>
      <c r="P9" s="16">
        <f>秀峰5月!P9+P8</f>
        <v>50316</v>
      </c>
      <c r="Q9" s="16">
        <f>秀峰5月!Q9+Q8</f>
        <v>2546</v>
      </c>
      <c r="R9" s="16">
        <f>秀峰5月!R9+R8</f>
        <v>277793.3</v>
      </c>
      <c r="S9" s="16">
        <f>秀峰5月!S9+S8</f>
        <v>714</v>
      </c>
      <c r="T9" s="27">
        <f>秀峰5月!T9+T8</f>
        <v>1392847.32</v>
      </c>
      <c r="U9" s="16">
        <f>秀峰5月!U9+U8</f>
        <v>0</v>
      </c>
      <c r="V9" s="16">
        <f>秀峰5月!V9+V8</f>
        <v>0</v>
      </c>
      <c r="W9" s="16">
        <f>秀峰5月!W9+W8</f>
        <v>0</v>
      </c>
      <c r="X9" s="16">
        <f>秀峰3月!X9</f>
        <v>1471063.8</v>
      </c>
      <c r="Y9" s="27">
        <f>C9-M9</f>
        <v>943422.18</v>
      </c>
      <c r="Z9" s="24">
        <f>X9+Y9</f>
        <v>2414485.98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L1" workbookViewId="0">
      <selection activeCell="R17" sqref="R17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7.5" style="1" customWidth="1"/>
    <col min="10" max="10" width="7" style="1" customWidth="1"/>
    <col min="11" max="11" width="7.25" style="1" customWidth="1"/>
    <col min="12" max="12" width="7.875" style="1" customWidth="1"/>
    <col min="13" max="14" width="9" style="1"/>
    <col min="15" max="15" width="12.5" style="1" customWidth="1"/>
    <col min="16" max="16" width="12.25" style="1" customWidth="1"/>
    <col min="17" max="17" width="9" style="1"/>
    <col min="18" max="18" width="7.125" style="1" customWidth="1"/>
    <col min="19" max="19" width="11.125" style="1" customWidth="1"/>
    <col min="20" max="20" width="8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7.5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秀峰1月!C8+叠彩1月!C8+象山1月!C8+七星1月!C8+雁山1月!C8</f>
        <v>64.58</v>
      </c>
      <c r="D8" s="27">
        <f>秀峰1月!D8+叠彩1月!D8+象山1月!D8+七星1月!D8+雁山1月!D8</f>
        <v>0</v>
      </c>
      <c r="E8" s="27">
        <f>秀峰1月!E8+叠彩1月!E8+象山1月!E8+七星1月!E8+雁山1月!E8</f>
        <v>0</v>
      </c>
      <c r="F8" s="27">
        <f>秀峰1月!F8+叠彩1月!F8+象山1月!F8+七星1月!F8+雁山1月!F8</f>
        <v>0</v>
      </c>
      <c r="G8" s="27">
        <f>秀峰1月!G8+叠彩1月!G8+象山1月!G8+七星1月!G8+雁山1月!G8</f>
        <v>0</v>
      </c>
      <c r="H8" s="27">
        <f>秀峰1月!H8+叠彩1月!H8+象山1月!H8+七星1月!H8+雁山1月!H8</f>
        <v>0</v>
      </c>
      <c r="I8" s="27">
        <f>秀峰1月!I8+叠彩1月!I8+象山1月!I8+七星1月!I8+雁山1月!I8</f>
        <v>64.58</v>
      </c>
      <c r="J8" s="27">
        <f>秀峰1月!J8+叠彩1月!J8+象山1月!J8+七星1月!J8+雁山1月!J8</f>
        <v>0</v>
      </c>
      <c r="K8" s="27">
        <f>秀峰1月!K8+叠彩1月!K8+象山1月!K8+七星1月!K8+雁山1月!K8</f>
        <v>0</v>
      </c>
      <c r="L8" s="27">
        <f>秀峰1月!L8+叠彩1月!L8+象山1月!L8+七星1月!L8+雁山1月!L8</f>
        <v>0</v>
      </c>
      <c r="M8" s="27">
        <f>秀峰1月!M8+叠彩1月!M8+象山1月!M8+七星1月!M8+雁山1月!M8</f>
        <v>0</v>
      </c>
      <c r="N8" s="27">
        <f>秀峰1月!N8+叠彩1月!N8+象山1月!N8+七星1月!N8+雁山1月!N8</f>
        <v>0</v>
      </c>
      <c r="O8" s="27">
        <f>秀峰1月!O8+叠彩1月!O8+象山1月!O8+七星1月!O8+雁山1月!O8</f>
        <v>0</v>
      </c>
      <c r="P8" s="27">
        <f>秀峰1月!P8+叠彩1月!P8+象山1月!P8+七星1月!P8+雁山1月!P8</f>
        <v>0</v>
      </c>
      <c r="Q8" s="27">
        <f>秀峰1月!Q8+叠彩1月!Q8+象山1月!Q8+七星1月!Q8+雁山1月!Q8</f>
        <v>0</v>
      </c>
      <c r="R8" s="27">
        <f>秀峰1月!R8+叠彩1月!R8+象山1月!R8+七星1月!R8+雁山1月!R8</f>
        <v>0</v>
      </c>
      <c r="S8" s="27">
        <f>秀峰1月!S8+叠彩1月!S8+象山1月!S8+七星1月!S8+雁山1月!S8</f>
        <v>0</v>
      </c>
      <c r="T8" s="27">
        <f>秀峰1月!T8+叠彩1月!T8+象山1月!T8+七星1月!T8+雁山1月!T8</f>
        <v>0</v>
      </c>
      <c r="U8" s="27">
        <f>秀峰1月!U8+叠彩1月!U8+象山1月!U8+七星1月!U8+雁山1月!U8</f>
        <v>0</v>
      </c>
      <c r="V8" s="27">
        <f>秀峰1月!V8+叠彩1月!V8+象山1月!V8+七星1月!V8+雁山1月!V8</f>
        <v>0</v>
      </c>
      <c r="W8" s="27">
        <f>秀峰1月!W8+叠彩1月!W8+象山1月!W8+七星1月!W8+雁山1月!W8</f>
        <v>0</v>
      </c>
      <c r="X8" s="27">
        <f>秀峰1月!X8+叠彩1月!X8+象山1月!X8+七星1月!X8+雁山1月!X8</f>
        <v>8706166.32</v>
      </c>
      <c r="Y8" s="27">
        <f>秀峰1月!Y8+叠彩1月!Y8+象山1月!Y8+七星1月!Y8+雁山1月!Y8</f>
        <v>64.58</v>
      </c>
      <c r="Z8" s="27">
        <f>秀峰1月!Z8+叠彩1月!Z8+象山1月!Z8+七星1月!Z8+雁山1月!Z8</f>
        <v>8706230.9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秀峰1月!C9+叠彩1月!C9+象山1月!C9+七星1月!C9+雁山1月!C9</f>
        <v>64.58</v>
      </c>
      <c r="D9" s="27">
        <f>秀峰1月!D9+叠彩1月!D9+象山1月!D9+七星1月!D9+雁山1月!D9</f>
        <v>0</v>
      </c>
      <c r="E9" s="27">
        <f>秀峰1月!E9+叠彩1月!E9+象山1月!E9+七星1月!E9+雁山1月!E9</f>
        <v>0</v>
      </c>
      <c r="F9" s="27">
        <f>秀峰1月!F9+叠彩1月!F9+象山1月!F9+七星1月!F9+雁山1月!F9</f>
        <v>0</v>
      </c>
      <c r="G9" s="27">
        <f>秀峰1月!G9+叠彩1月!G9+象山1月!G9+七星1月!G9+雁山1月!G9</f>
        <v>0</v>
      </c>
      <c r="H9" s="27">
        <f>秀峰1月!H9+叠彩1月!H9+象山1月!H9+七星1月!H9+雁山1月!H9</f>
        <v>0</v>
      </c>
      <c r="I9" s="27">
        <f>秀峰1月!I9+叠彩1月!I9+象山1月!I9+七星1月!I9+雁山1月!I9</f>
        <v>64.58</v>
      </c>
      <c r="J9" s="27">
        <f>秀峰1月!J9+叠彩1月!J9+象山1月!J9+七星1月!J9+雁山1月!J9</f>
        <v>0</v>
      </c>
      <c r="K9" s="27">
        <f>秀峰1月!K9+叠彩1月!K9+象山1月!K9+七星1月!K9+雁山1月!K9</f>
        <v>0</v>
      </c>
      <c r="L9" s="27">
        <f>秀峰1月!L9+叠彩1月!L9+象山1月!L9+七星1月!L9+雁山1月!L9</f>
        <v>0</v>
      </c>
      <c r="M9" s="27">
        <f>秀峰1月!M9+叠彩1月!M9+象山1月!M9+七星1月!M9+雁山1月!M9</f>
        <v>0</v>
      </c>
      <c r="N9" s="27">
        <f>秀峰1月!N9+叠彩1月!N9+象山1月!N9+七星1月!N9+雁山1月!N9</f>
        <v>0</v>
      </c>
      <c r="O9" s="27">
        <f>秀峰1月!O9+叠彩1月!O9+象山1月!O9+七星1月!O9+雁山1月!O9</f>
        <v>0</v>
      </c>
      <c r="P9" s="27">
        <f>秀峰1月!P9+叠彩1月!P9+象山1月!P9+七星1月!P9+雁山1月!P9</f>
        <v>0</v>
      </c>
      <c r="Q9" s="27">
        <f>秀峰1月!Q9+叠彩1月!Q9+象山1月!Q9+七星1月!Q9+雁山1月!Q9</f>
        <v>0</v>
      </c>
      <c r="R9" s="27">
        <f>秀峰1月!R9+叠彩1月!R9+象山1月!R9+七星1月!R9+雁山1月!R9</f>
        <v>0</v>
      </c>
      <c r="S9" s="27">
        <f>秀峰1月!S9+叠彩1月!S9+象山1月!S9+七星1月!S9+雁山1月!S9</f>
        <v>0</v>
      </c>
      <c r="T9" s="27">
        <f>秀峰1月!T9+叠彩1月!T9+象山1月!T9+七星1月!T9+雁山1月!T9</f>
        <v>0</v>
      </c>
      <c r="U9" s="27">
        <f>秀峰1月!U9+叠彩1月!U9+象山1月!U9+七星1月!U9+雁山1月!U9</f>
        <v>0</v>
      </c>
      <c r="V9" s="27">
        <f>秀峰1月!V9+叠彩1月!V9+象山1月!V9+七星1月!V9+雁山1月!V9</f>
        <v>0</v>
      </c>
      <c r="W9" s="27">
        <f>秀峰1月!W9+叠彩1月!W9+象山1月!W9+七星1月!W9+雁山1月!W9</f>
        <v>0</v>
      </c>
      <c r="X9" s="27">
        <f>秀峰1月!X9+叠彩1月!X9+象山1月!X9+七星1月!X9+雁山1月!X9</f>
        <v>8706166.32</v>
      </c>
      <c r="Y9" s="27">
        <f>秀峰1月!Y9+叠彩1月!Y9+象山1月!Y9+七星1月!Y9+雁山1月!Y9</f>
        <v>64.58</v>
      </c>
      <c r="Z9" s="27">
        <f>秀峰1月!Z9+叠彩1月!Z9+象山1月!Z9+七星1月!Z9+雁山1月!Z9</f>
        <v>8706230.9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E1" workbookViewId="0">
      <selection activeCell="Q11" sqref="Q11"/>
    </sheetView>
  </sheetViews>
  <sheetFormatPr defaultColWidth="9" defaultRowHeight="14.25"/>
  <cols>
    <col min="1" max="1" width="9.125" style="1" customWidth="1"/>
    <col min="2" max="2" width="17" style="1" customWidth="1"/>
    <col min="3" max="3" width="13.625" style="1" customWidth="1"/>
    <col min="4" max="4" width="8.375" style="1" customWidth="1"/>
    <col min="5" max="5" width="14.375" style="1" customWidth="1"/>
    <col min="6" max="6" width="12.75" style="1" customWidth="1"/>
    <col min="7" max="8" width="9" style="1"/>
    <col min="9" max="9" width="9.25" style="1" customWidth="1"/>
    <col min="10" max="10" width="13.62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25" style="1" customWidth="1"/>
    <col min="19" max="19" width="11.125" style="1" customWidth="1"/>
    <col min="20" max="20" width="14.5" style="1" customWidth="1"/>
    <col min="21" max="21" width="6" style="1" customWidth="1"/>
    <col min="22" max="22" width="6.875" style="1" customWidth="1"/>
    <col min="23" max="23" width="7.25" style="1" customWidth="1"/>
    <col min="24" max="24" width="10.375" style="1" customWidth="1"/>
    <col min="25" max="25" width="14.3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2">
        <f>D8+I8+J8+K8+L8</f>
        <v>11974.24</v>
      </c>
      <c r="D8" s="9">
        <f>E8+F8+G8+H8</f>
        <v>0</v>
      </c>
      <c r="E8" s="16"/>
      <c r="F8" s="15"/>
      <c r="G8" s="9"/>
      <c r="H8" s="9"/>
      <c r="I8" s="15">
        <v>11974.24</v>
      </c>
      <c r="J8" s="15">
        <v>0</v>
      </c>
      <c r="K8" s="9"/>
      <c r="L8" s="9"/>
      <c r="M8" s="9">
        <f>N8+U8+V8+W8</f>
        <v>255133.35</v>
      </c>
      <c r="N8" s="9">
        <f>P8+R8+T8</f>
        <v>255133.35</v>
      </c>
      <c r="O8" s="9">
        <v>1</v>
      </c>
      <c r="P8" s="9">
        <v>228</v>
      </c>
      <c r="Q8" s="9">
        <v>601</v>
      </c>
      <c r="R8" s="22">
        <v>77822.89</v>
      </c>
      <c r="S8" s="9">
        <v>88</v>
      </c>
      <c r="T8" s="22">
        <v>177082.46</v>
      </c>
      <c r="U8" s="9"/>
      <c r="V8" s="9"/>
      <c r="W8" s="9"/>
      <c r="X8" s="24">
        <f>秀峰6月!Z8</f>
        <v>2414485.98</v>
      </c>
      <c r="Y8" s="27">
        <f>C8-M8</f>
        <v>-243159.11</v>
      </c>
      <c r="Z8" s="24">
        <f>X8+Y8</f>
        <v>2171326.87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秀峰6月!C9+C8</f>
        <v>2676353.04</v>
      </c>
      <c r="D9" s="16">
        <f>秀峰6月!D9+D8</f>
        <v>2660000</v>
      </c>
      <c r="E9" s="16">
        <f>秀峰6月!E9+E8</f>
        <v>2190000</v>
      </c>
      <c r="F9" s="16">
        <f>秀峰6月!F9+F8</f>
        <v>470000</v>
      </c>
      <c r="G9" s="16">
        <f>秀峰6月!G9+G8</f>
        <v>0</v>
      </c>
      <c r="H9" s="16">
        <f>秀峰6月!H9+H8</f>
        <v>0</v>
      </c>
      <c r="I9" s="16">
        <f>秀峰6月!I9+I8</f>
        <v>16353.04</v>
      </c>
      <c r="J9" s="16">
        <f>秀峰6月!J9+J8</f>
        <v>0</v>
      </c>
      <c r="K9" s="16">
        <f>秀峰6月!K9+K8</f>
        <v>0</v>
      </c>
      <c r="L9" s="16">
        <f>秀峰6月!L9+L8</f>
        <v>0</v>
      </c>
      <c r="M9" s="16">
        <f>秀峰6月!M9+M8</f>
        <v>1976089.97</v>
      </c>
      <c r="N9" s="16">
        <f>秀峰6月!N9+N8</f>
        <v>1976089.97</v>
      </c>
      <c r="O9" s="16">
        <f>秀峰6月!O9+O8</f>
        <v>148</v>
      </c>
      <c r="P9" s="16">
        <f>秀峰6月!P9+P8</f>
        <v>50544</v>
      </c>
      <c r="Q9" s="16">
        <f>秀峰6月!Q9+Q8</f>
        <v>3147</v>
      </c>
      <c r="R9" s="16">
        <f>秀峰6月!R9+R8</f>
        <v>355616.19</v>
      </c>
      <c r="S9" s="16">
        <f>秀峰6月!S9+S8</f>
        <v>802</v>
      </c>
      <c r="T9" s="16">
        <f>秀峰6月!T9+T8</f>
        <v>1569929.78</v>
      </c>
      <c r="U9" s="16">
        <f>秀峰5月!U9+U8</f>
        <v>0</v>
      </c>
      <c r="V9" s="16">
        <f>秀峰5月!V9+V8</f>
        <v>0</v>
      </c>
      <c r="W9" s="16">
        <f>秀峰5月!W9+W8</f>
        <v>0</v>
      </c>
      <c r="X9" s="16">
        <f>秀峰3月!X9</f>
        <v>1471063.8</v>
      </c>
      <c r="Y9" s="27">
        <f>C9-M9</f>
        <v>700263.07</v>
      </c>
      <c r="Z9" s="24">
        <f>X9+Y9</f>
        <v>2171326.87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E1" workbookViewId="0">
      <selection activeCell="P11" sqref="P11"/>
    </sheetView>
  </sheetViews>
  <sheetFormatPr defaultColWidth="9" defaultRowHeight="14.25"/>
  <cols>
    <col min="1" max="1" width="9.125" style="1" customWidth="1"/>
    <col min="2" max="2" width="17" style="1" customWidth="1"/>
    <col min="3" max="3" width="13.625" style="1" customWidth="1"/>
    <col min="4" max="4" width="8.375" style="1" customWidth="1"/>
    <col min="5" max="5" width="14.375" style="1" customWidth="1"/>
    <col min="6" max="6" width="12.75" style="1" customWidth="1"/>
    <col min="7" max="8" width="9" style="1"/>
    <col min="9" max="9" width="9.25" style="1" customWidth="1"/>
    <col min="10" max="10" width="13.62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25" style="1" customWidth="1"/>
    <col min="19" max="19" width="11.125" style="1" customWidth="1"/>
    <col min="20" max="20" width="14.5" style="1" customWidth="1"/>
    <col min="21" max="21" width="6" style="1" customWidth="1"/>
    <col min="22" max="22" width="6.875" style="1" customWidth="1"/>
    <col min="23" max="23" width="7.25" style="1" customWidth="1"/>
    <col min="24" max="24" width="10.375" style="1" customWidth="1"/>
    <col min="25" max="25" width="14.3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2">
        <f>D8+I8+J8+K8+L8</f>
        <v>50002.75</v>
      </c>
      <c r="D8" s="9">
        <f>E8+F8+G8+H8</f>
        <v>50000</v>
      </c>
      <c r="E8" s="16"/>
      <c r="F8" s="15">
        <v>50000</v>
      </c>
      <c r="G8" s="9"/>
      <c r="H8" s="9"/>
      <c r="I8" s="15">
        <v>2.75</v>
      </c>
      <c r="J8" s="15">
        <v>0</v>
      </c>
      <c r="K8" s="9"/>
      <c r="L8" s="9"/>
      <c r="M8" s="9">
        <f>N8+U8+V8+W8</f>
        <v>658993.72</v>
      </c>
      <c r="N8" s="9">
        <f>P8+R8+T8</f>
        <v>658993.72</v>
      </c>
      <c r="O8" s="9"/>
      <c r="P8" s="9"/>
      <c r="Q8" s="9">
        <v>1004</v>
      </c>
      <c r="R8" s="22">
        <v>102807.23</v>
      </c>
      <c r="S8" s="9">
        <v>270</v>
      </c>
      <c r="T8" s="22">
        <v>556186.49</v>
      </c>
      <c r="U8" s="9"/>
      <c r="V8" s="9"/>
      <c r="W8" s="9"/>
      <c r="X8" s="24">
        <f>秀峰7月!Z8</f>
        <v>2171326.87</v>
      </c>
      <c r="Y8" s="27">
        <f>C8-M8</f>
        <v>-608990.97</v>
      </c>
      <c r="Z8" s="24">
        <f>X8+Y8</f>
        <v>1562335.9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秀峰7月!C9+C8</f>
        <v>2726355.79</v>
      </c>
      <c r="D9" s="16">
        <f>秀峰7月!D9+D8</f>
        <v>2710000</v>
      </c>
      <c r="E9" s="16">
        <f>秀峰7月!E9+E8</f>
        <v>2190000</v>
      </c>
      <c r="F9" s="16">
        <f>秀峰7月!F9+F8</f>
        <v>520000</v>
      </c>
      <c r="G9" s="16">
        <f>秀峰7月!G9+G8</f>
        <v>0</v>
      </c>
      <c r="H9" s="16">
        <f>秀峰7月!H9+H8</f>
        <v>0</v>
      </c>
      <c r="I9" s="16">
        <f>秀峰7月!I9+I8</f>
        <v>16355.79</v>
      </c>
      <c r="J9" s="16">
        <f>秀峰7月!J9+J8</f>
        <v>0</v>
      </c>
      <c r="K9" s="16">
        <f>秀峰7月!K9+K8</f>
        <v>0</v>
      </c>
      <c r="L9" s="16">
        <f>秀峰7月!L9+L8</f>
        <v>0</v>
      </c>
      <c r="M9" s="16">
        <f>秀峰7月!M9+M8</f>
        <v>2635083.69</v>
      </c>
      <c r="N9" s="16">
        <f>秀峰7月!N9+N8</f>
        <v>2635083.69</v>
      </c>
      <c r="O9" s="16">
        <f>秀峰7月!O9+O8</f>
        <v>148</v>
      </c>
      <c r="P9" s="16">
        <f>秀峰7月!P9+P8</f>
        <v>50544</v>
      </c>
      <c r="Q9" s="16">
        <f>秀峰7月!Q9+Q8</f>
        <v>4151</v>
      </c>
      <c r="R9" s="16">
        <f>秀峰7月!R9+R8</f>
        <v>458423.42</v>
      </c>
      <c r="S9" s="16">
        <f>秀峰7月!S9+S8</f>
        <v>1072</v>
      </c>
      <c r="T9" s="16">
        <f>秀峰7月!T9+T8</f>
        <v>2126116.27</v>
      </c>
      <c r="U9" s="16">
        <f>秀峰7月!U9+U8</f>
        <v>0</v>
      </c>
      <c r="V9" s="16">
        <f>秀峰7月!V9+V8</f>
        <v>0</v>
      </c>
      <c r="W9" s="16">
        <f>秀峰7月!W9+W8</f>
        <v>0</v>
      </c>
      <c r="X9" s="16">
        <f>秀峰3月!X9</f>
        <v>1471063.8</v>
      </c>
      <c r="Y9" s="27">
        <f>C9-M9</f>
        <v>91272.1000000001</v>
      </c>
      <c r="Z9" s="24">
        <f>X9+Y9</f>
        <v>1562335.9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F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3.625" style="1" customWidth="1"/>
    <col min="4" max="4" width="8.375" style="1" customWidth="1"/>
    <col min="5" max="5" width="14.375" style="1" customWidth="1"/>
    <col min="6" max="6" width="12.75" style="1" customWidth="1"/>
    <col min="7" max="8" width="9" style="1"/>
    <col min="9" max="9" width="9.25" style="1" customWidth="1"/>
    <col min="10" max="10" width="13.62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25" style="1" customWidth="1"/>
    <col min="19" max="19" width="11.125" style="1" customWidth="1"/>
    <col min="20" max="20" width="14.5" style="1" customWidth="1"/>
    <col min="21" max="21" width="6" style="1" customWidth="1"/>
    <col min="22" max="22" width="6.875" style="1" customWidth="1"/>
    <col min="23" max="23" width="7.25" style="1" customWidth="1"/>
    <col min="24" max="24" width="10.375" style="1" customWidth="1"/>
    <col min="25" max="25" width="14.3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2">
        <f>D8+I8+J8+K8+L8</f>
        <v>0.98</v>
      </c>
      <c r="D8" s="9">
        <f>E8+F8+G8+H8</f>
        <v>0</v>
      </c>
      <c r="E8" s="16"/>
      <c r="F8" s="15">
        <v>0</v>
      </c>
      <c r="G8" s="9"/>
      <c r="H8" s="9"/>
      <c r="I8" s="15">
        <v>0.98</v>
      </c>
      <c r="J8" s="15">
        <v>0</v>
      </c>
      <c r="K8" s="9"/>
      <c r="L8" s="9"/>
      <c r="M8" s="9">
        <f>N8+U8+V8+W8</f>
        <v>284025.06</v>
      </c>
      <c r="N8" s="9">
        <f>P8+R8+T8</f>
        <v>284025.06</v>
      </c>
      <c r="O8" s="9">
        <v>0</v>
      </c>
      <c r="P8" s="9">
        <v>-2508</v>
      </c>
      <c r="Q8" s="9">
        <v>692</v>
      </c>
      <c r="R8" s="22">
        <v>76444.18</v>
      </c>
      <c r="S8" s="9">
        <v>115</v>
      </c>
      <c r="T8" s="22">
        <v>210088.88</v>
      </c>
      <c r="U8" s="9"/>
      <c r="V8" s="9"/>
      <c r="W8" s="9"/>
      <c r="X8" s="24">
        <f>秀峰8月!Z8</f>
        <v>1562335.9</v>
      </c>
      <c r="Y8" s="27">
        <f>C8-M8</f>
        <v>-284024.08</v>
      </c>
      <c r="Z8" s="24">
        <f>X8+Y8</f>
        <v>1278311.82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秀峰8月!C9+C8</f>
        <v>2726356.77</v>
      </c>
      <c r="D9" s="16">
        <f>秀峰8月!D9+D8</f>
        <v>2710000</v>
      </c>
      <c r="E9" s="16">
        <f>秀峰8月!E9+E8</f>
        <v>2190000</v>
      </c>
      <c r="F9" s="16">
        <f>秀峰8月!F9+F8</f>
        <v>520000</v>
      </c>
      <c r="G9" s="16">
        <f>秀峰8月!G9+G8</f>
        <v>0</v>
      </c>
      <c r="H9" s="16">
        <f>秀峰8月!H9+H8</f>
        <v>0</v>
      </c>
      <c r="I9" s="16">
        <f>秀峰8月!I9+I8</f>
        <v>16356.77</v>
      </c>
      <c r="J9" s="16">
        <f>秀峰8月!J9+J8</f>
        <v>0</v>
      </c>
      <c r="K9" s="16">
        <f>秀峰8月!K9+K8</f>
        <v>0</v>
      </c>
      <c r="L9" s="16">
        <f>秀峰8月!L9+L8</f>
        <v>0</v>
      </c>
      <c r="M9" s="16">
        <f>秀峰8月!M9+M8</f>
        <v>2919108.75</v>
      </c>
      <c r="N9" s="16">
        <f>秀峰8月!N9+N8</f>
        <v>2919108.75</v>
      </c>
      <c r="O9" s="16">
        <f>秀峰8月!O9+O8</f>
        <v>148</v>
      </c>
      <c r="P9" s="16">
        <f>秀峰8月!P9+P8</f>
        <v>48036</v>
      </c>
      <c r="Q9" s="16">
        <f>秀峰8月!Q9+Q8</f>
        <v>4843</v>
      </c>
      <c r="R9" s="16">
        <f>秀峰8月!R9+R8</f>
        <v>534867.6</v>
      </c>
      <c r="S9" s="16">
        <f>秀峰8月!S9+S8</f>
        <v>1187</v>
      </c>
      <c r="T9" s="16">
        <f>秀峰8月!T9+T8</f>
        <v>2336205.15</v>
      </c>
      <c r="U9" s="16">
        <f>秀峰8月!U9+U8</f>
        <v>0</v>
      </c>
      <c r="V9" s="16">
        <f>秀峰8月!V9+V8</f>
        <v>0</v>
      </c>
      <c r="W9" s="16">
        <f>秀峰8月!W9+W8</f>
        <v>0</v>
      </c>
      <c r="X9" s="16">
        <f>秀峰3月!X9</f>
        <v>1471063.8</v>
      </c>
      <c r="Y9" s="27">
        <f>C9-M9</f>
        <v>-192751.98</v>
      </c>
      <c r="Z9" s="24">
        <f>X9+Y9</f>
        <v>1278311.82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L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3.625" style="1" customWidth="1"/>
    <col min="4" max="4" width="8.375" style="1" customWidth="1"/>
    <col min="5" max="5" width="14.375" style="1" customWidth="1"/>
    <col min="6" max="6" width="12.75" style="1" customWidth="1"/>
    <col min="7" max="8" width="9" style="1"/>
    <col min="9" max="9" width="9.25" style="1" customWidth="1"/>
    <col min="10" max="10" width="13.62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25" style="1" customWidth="1"/>
    <col min="19" max="19" width="11.125" style="1" customWidth="1"/>
    <col min="20" max="20" width="14.5" style="1" customWidth="1"/>
    <col min="21" max="21" width="6" style="1" customWidth="1"/>
    <col min="22" max="22" width="6.875" style="1" customWidth="1"/>
    <col min="23" max="23" width="7.25" style="1" customWidth="1"/>
    <col min="24" max="24" width="10.375" style="1" customWidth="1"/>
    <col min="25" max="25" width="14.3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2">
        <f>D8+I8+J8+K8+L8</f>
        <v>6667.54</v>
      </c>
      <c r="D8" s="9">
        <f>E8+F8+G8+H8</f>
        <v>0</v>
      </c>
      <c r="E8" s="16"/>
      <c r="F8" s="15">
        <v>0</v>
      </c>
      <c r="G8" s="9"/>
      <c r="H8" s="9"/>
      <c r="I8" s="15">
        <v>6667.54</v>
      </c>
      <c r="J8" s="15">
        <v>0</v>
      </c>
      <c r="K8" s="9"/>
      <c r="L8" s="9"/>
      <c r="M8" s="9">
        <f>N8+U8+V8+W8</f>
        <v>322705.65</v>
      </c>
      <c r="N8" s="9">
        <f>P8+R8+T8</f>
        <v>322705.65</v>
      </c>
      <c r="O8" s="9">
        <v>7</v>
      </c>
      <c r="P8" s="9">
        <v>2098</v>
      </c>
      <c r="Q8" s="9">
        <v>408</v>
      </c>
      <c r="R8" s="22">
        <v>42424.14</v>
      </c>
      <c r="S8" s="9">
        <v>148</v>
      </c>
      <c r="T8" s="22">
        <v>278183.51</v>
      </c>
      <c r="U8" s="9"/>
      <c r="V8" s="9"/>
      <c r="W8" s="9"/>
      <c r="X8" s="24">
        <f>秀峰9月!Z8</f>
        <v>1278311.82</v>
      </c>
      <c r="Y8" s="27">
        <f>C8-M8</f>
        <v>-316038.11</v>
      </c>
      <c r="Z8" s="24">
        <f>X8+Y8</f>
        <v>962273.71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秀峰9月!C9+C8</f>
        <v>2733024.31</v>
      </c>
      <c r="D9" s="16">
        <f>秀峰9月!D9+D8</f>
        <v>2710000</v>
      </c>
      <c r="E9" s="16">
        <f>秀峰9月!E9+E8</f>
        <v>2190000</v>
      </c>
      <c r="F9" s="16">
        <f>秀峰9月!F9+F8</f>
        <v>520000</v>
      </c>
      <c r="G9" s="16">
        <f>秀峰9月!G9+G8</f>
        <v>0</v>
      </c>
      <c r="H9" s="16">
        <f>秀峰9月!H9+H8</f>
        <v>0</v>
      </c>
      <c r="I9" s="16">
        <f>秀峰9月!I9+I8</f>
        <v>23024.31</v>
      </c>
      <c r="J9" s="16">
        <f>秀峰9月!J9+J8</f>
        <v>0</v>
      </c>
      <c r="K9" s="16">
        <f>秀峰9月!K9+K8</f>
        <v>0</v>
      </c>
      <c r="L9" s="16">
        <f>秀峰9月!L9+L8</f>
        <v>0</v>
      </c>
      <c r="M9" s="16">
        <f>秀峰9月!M9+M8</f>
        <v>3241814.4</v>
      </c>
      <c r="N9" s="16">
        <f>秀峰9月!N9+N8</f>
        <v>3241814.4</v>
      </c>
      <c r="O9" s="16">
        <f>秀峰9月!O9+O8</f>
        <v>155</v>
      </c>
      <c r="P9" s="16">
        <f>秀峰9月!P9+P8</f>
        <v>50134</v>
      </c>
      <c r="Q9" s="16">
        <f>秀峰9月!Q9+Q8</f>
        <v>5251</v>
      </c>
      <c r="R9" s="16">
        <f>秀峰9月!R9+R8</f>
        <v>577291.74</v>
      </c>
      <c r="S9" s="16">
        <f>秀峰9月!S9+S8</f>
        <v>1335</v>
      </c>
      <c r="T9" s="16">
        <f>秀峰9月!T9+T8</f>
        <v>2614388.66</v>
      </c>
      <c r="U9" s="16">
        <f>秀峰9月!U9+U8</f>
        <v>0</v>
      </c>
      <c r="V9" s="16">
        <f>秀峰9月!V9+V8</f>
        <v>0</v>
      </c>
      <c r="W9" s="16">
        <f>秀峰9月!W9+W8</f>
        <v>0</v>
      </c>
      <c r="X9" s="16">
        <f>秀峰3月!X9</f>
        <v>1471063.8</v>
      </c>
      <c r="Y9" s="27">
        <f>C9-M9</f>
        <v>-508790.09</v>
      </c>
      <c r="Z9" s="24">
        <f>X9+Y9</f>
        <v>962273.71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D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3.625" style="1" customWidth="1"/>
    <col min="4" max="4" width="8.375" style="1" customWidth="1"/>
    <col min="5" max="5" width="14.375" style="1" customWidth="1"/>
    <col min="6" max="6" width="12.75" style="1" customWidth="1"/>
    <col min="7" max="8" width="9" style="1"/>
    <col min="9" max="9" width="9.25" style="1" customWidth="1"/>
    <col min="10" max="10" width="13.62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25" style="1" customWidth="1"/>
    <col min="19" max="19" width="11.125" style="1" customWidth="1"/>
    <col min="20" max="20" width="14.5" style="1" customWidth="1"/>
    <col min="21" max="21" width="6" style="1" customWidth="1"/>
    <col min="22" max="22" width="6.875" style="1" customWidth="1"/>
    <col min="23" max="23" width="7.25" style="1" customWidth="1"/>
    <col min="24" max="24" width="10.375" style="1" customWidth="1"/>
    <col min="25" max="25" width="14.3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2">
        <f>D8+I8+J8+K8+L8</f>
        <v>1.7</v>
      </c>
      <c r="D8" s="9">
        <f>E8+F8+G8+H8</f>
        <v>0</v>
      </c>
      <c r="E8" s="16"/>
      <c r="F8" s="15">
        <v>0</v>
      </c>
      <c r="G8" s="9"/>
      <c r="H8" s="9"/>
      <c r="I8" s="15">
        <v>1.7</v>
      </c>
      <c r="J8" s="15">
        <v>0</v>
      </c>
      <c r="K8" s="9"/>
      <c r="L8" s="9"/>
      <c r="M8" s="9">
        <f>N8+U8+V8+W8</f>
        <v>192744.41</v>
      </c>
      <c r="N8" s="9">
        <f>P8+R8+T8</f>
        <v>192744.41</v>
      </c>
      <c r="O8" s="9">
        <v>0</v>
      </c>
      <c r="P8" s="9">
        <v>0</v>
      </c>
      <c r="Q8" s="9">
        <v>555</v>
      </c>
      <c r="R8" s="22">
        <v>47857.58</v>
      </c>
      <c r="S8" s="9">
        <v>93</v>
      </c>
      <c r="T8" s="22">
        <v>144886.83</v>
      </c>
      <c r="U8" s="9"/>
      <c r="V8" s="9"/>
      <c r="W8" s="9"/>
      <c r="X8" s="24">
        <f>秀峰10月!Z8</f>
        <v>962273.71</v>
      </c>
      <c r="Y8" s="27">
        <f>C8-M8</f>
        <v>-192742.71</v>
      </c>
      <c r="Z8" s="24">
        <f>X8+Y8</f>
        <v>769531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秀峰10月!C9+C8</f>
        <v>2733026.01</v>
      </c>
      <c r="D9" s="16">
        <f>秀峰10月!D9+D8</f>
        <v>2710000</v>
      </c>
      <c r="E9" s="16">
        <f>秀峰10月!E9+E8</f>
        <v>2190000</v>
      </c>
      <c r="F9" s="16">
        <f>秀峰10月!F9+F8</f>
        <v>520000</v>
      </c>
      <c r="G9" s="16">
        <f>秀峰10月!G9+G8</f>
        <v>0</v>
      </c>
      <c r="H9" s="16">
        <f>秀峰10月!H9+H8</f>
        <v>0</v>
      </c>
      <c r="I9" s="16">
        <f>秀峰10月!I9+I8</f>
        <v>23026.01</v>
      </c>
      <c r="J9" s="16">
        <f>秀峰10月!J9+J8</f>
        <v>0</v>
      </c>
      <c r="K9" s="16">
        <f>秀峰10月!K9+K8</f>
        <v>0</v>
      </c>
      <c r="L9" s="16">
        <f>秀峰10月!L9+L8</f>
        <v>0</v>
      </c>
      <c r="M9" s="16">
        <f>秀峰10月!M9+M8</f>
        <v>3434558.81</v>
      </c>
      <c r="N9" s="16">
        <f>秀峰10月!N9+N8</f>
        <v>3434558.81</v>
      </c>
      <c r="O9" s="16">
        <f>秀峰10月!O9+O8</f>
        <v>155</v>
      </c>
      <c r="P9" s="16">
        <f>秀峰10月!P9+P8</f>
        <v>50134</v>
      </c>
      <c r="Q9" s="16">
        <f>秀峰10月!Q9+Q8</f>
        <v>5806</v>
      </c>
      <c r="R9" s="16">
        <f>秀峰10月!R9+R8</f>
        <v>625149.32</v>
      </c>
      <c r="S9" s="16">
        <f>秀峰10月!S9+S8</f>
        <v>1428</v>
      </c>
      <c r="T9" s="16">
        <f>秀峰10月!T9+T8</f>
        <v>2759275.49</v>
      </c>
      <c r="U9" s="16">
        <f>秀峰10月!U9+U8</f>
        <v>0</v>
      </c>
      <c r="V9" s="16">
        <f>秀峰10月!V9+V8</f>
        <v>0</v>
      </c>
      <c r="W9" s="16">
        <f>秀峰10月!W9+W8</f>
        <v>0</v>
      </c>
      <c r="X9" s="16">
        <f>秀峰3月!X9</f>
        <v>1471063.8</v>
      </c>
      <c r="Y9" s="27">
        <f>C9-M9</f>
        <v>-701532.8</v>
      </c>
      <c r="Z9" s="24">
        <f>X9+Y9</f>
        <v>769531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G1" workbookViewId="0">
      <selection activeCell="O8" sqref="O8"/>
    </sheetView>
  </sheetViews>
  <sheetFormatPr defaultColWidth="9" defaultRowHeight="14.25"/>
  <cols>
    <col min="1" max="1" width="9.125" style="1" customWidth="1"/>
    <col min="2" max="2" width="17" style="1" customWidth="1"/>
    <col min="3" max="3" width="13.625" style="1" customWidth="1"/>
    <col min="4" max="4" width="8.375" style="1" customWidth="1"/>
    <col min="5" max="5" width="14.375" style="1" customWidth="1"/>
    <col min="6" max="6" width="12.75" style="1" customWidth="1"/>
    <col min="7" max="8" width="9" style="1"/>
    <col min="9" max="9" width="9.25" style="1" customWidth="1"/>
    <col min="10" max="10" width="13.62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25" style="1" customWidth="1"/>
    <col min="19" max="19" width="11.125" style="1" customWidth="1"/>
    <col min="20" max="20" width="14.5" style="1" customWidth="1"/>
    <col min="21" max="21" width="6" style="1" customWidth="1"/>
    <col min="22" max="22" width="6.875" style="1" customWidth="1"/>
    <col min="23" max="23" width="7.25" style="1" customWidth="1"/>
    <col min="24" max="24" width="10.375" style="1" customWidth="1"/>
    <col min="25" max="25" width="14.3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2">
        <f>D8+I8+J8+K8+L8</f>
        <v>580501.9</v>
      </c>
      <c r="D8" s="9">
        <f>E8+F8+G8+H8</f>
        <v>560000</v>
      </c>
      <c r="E8" s="16"/>
      <c r="F8" s="15">
        <v>0</v>
      </c>
      <c r="G8" s="9">
        <v>560000</v>
      </c>
      <c r="H8" s="9"/>
      <c r="I8" s="15">
        <f>-11.72</f>
        <v>-11.72</v>
      </c>
      <c r="J8" s="15">
        <v>20513.62</v>
      </c>
      <c r="K8" s="9"/>
      <c r="L8" s="9"/>
      <c r="M8" s="9">
        <f>N8+U8+V8+W8</f>
        <v>380826.21</v>
      </c>
      <c r="N8" s="9">
        <f>P8+R8+T8</f>
        <v>380826.21</v>
      </c>
      <c r="O8" s="9">
        <v>508</v>
      </c>
      <c r="P8" s="9">
        <v>203268</v>
      </c>
      <c r="Q8" s="9">
        <v>570</v>
      </c>
      <c r="R8" s="22">
        <v>64993.76</v>
      </c>
      <c r="S8" s="9">
        <v>85</v>
      </c>
      <c r="T8" s="22">
        <v>112564.45</v>
      </c>
      <c r="U8" s="9"/>
      <c r="V8" s="9"/>
      <c r="W8" s="9"/>
      <c r="X8" s="24">
        <f>秀峰11月!Z8</f>
        <v>769531</v>
      </c>
      <c r="Y8" s="27">
        <f>C8-M8</f>
        <v>199675.69</v>
      </c>
      <c r="Z8" s="24">
        <f>X8+Y8</f>
        <v>969206.69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秀峰11月!C9+C8</f>
        <v>3313527.91</v>
      </c>
      <c r="D9" s="16">
        <f>秀峰11月!D9+D8</f>
        <v>3270000</v>
      </c>
      <c r="E9" s="16">
        <f>秀峰11月!E9+E8</f>
        <v>2190000</v>
      </c>
      <c r="F9" s="16">
        <f>秀峰11月!F9+F8</f>
        <v>520000</v>
      </c>
      <c r="G9" s="16">
        <f>秀峰11月!G9+G8</f>
        <v>560000</v>
      </c>
      <c r="H9" s="16">
        <f>秀峰11月!H9+H8</f>
        <v>0</v>
      </c>
      <c r="I9" s="16">
        <f>秀峰11月!I9+I8</f>
        <v>23014.29</v>
      </c>
      <c r="J9" s="16">
        <f>秀峰11月!J9+J8</f>
        <v>20513.62</v>
      </c>
      <c r="K9" s="16">
        <f>秀峰11月!K9+K8</f>
        <v>0</v>
      </c>
      <c r="L9" s="16">
        <f>秀峰11月!L9+L8</f>
        <v>0</v>
      </c>
      <c r="M9" s="16">
        <f>秀峰11月!M9+M8</f>
        <v>3815385.02</v>
      </c>
      <c r="N9" s="16">
        <f>秀峰11月!N9+N8</f>
        <v>3815385.02</v>
      </c>
      <c r="O9" s="16">
        <f>秀峰11月!O9+O8</f>
        <v>663</v>
      </c>
      <c r="P9" s="16">
        <f>秀峰11月!P9+P8</f>
        <v>253402</v>
      </c>
      <c r="Q9" s="16">
        <f>秀峰11月!Q9+Q8</f>
        <v>6376</v>
      </c>
      <c r="R9" s="16">
        <f>秀峰11月!R9+R8</f>
        <v>690143.08</v>
      </c>
      <c r="S9" s="16">
        <f>秀峰11月!S9+S8</f>
        <v>1513</v>
      </c>
      <c r="T9" s="16">
        <f>秀峰11月!T9+T8</f>
        <v>2871839.94</v>
      </c>
      <c r="U9" s="16">
        <f>秀峰10月!U9+U8</f>
        <v>0</v>
      </c>
      <c r="V9" s="16">
        <f>秀峰10月!V9+V8</f>
        <v>0</v>
      </c>
      <c r="W9" s="16">
        <f>秀峰10月!W9+W8</f>
        <v>0</v>
      </c>
      <c r="X9" s="16">
        <f>秀峰3月!X9</f>
        <v>1471063.8</v>
      </c>
      <c r="Y9" s="27">
        <f>C9-M9</f>
        <v>-501857.11</v>
      </c>
      <c r="Z9" s="24">
        <f>X9+Y9</f>
        <v>969206.69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Z9" sqref="Z9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5" style="1" customWidth="1"/>
    <col min="10" max="10" width="4.875" style="1" customWidth="1"/>
    <col min="11" max="11" width="5.125" style="1" customWidth="1"/>
    <col min="12" max="12" width="7.875" style="1" customWidth="1"/>
    <col min="13" max="14" width="9" style="1"/>
    <col min="15" max="15" width="12.5" style="1" customWidth="1"/>
    <col min="16" max="16" width="12.25" style="1" customWidth="1"/>
    <col min="17" max="17" width="9" style="1"/>
    <col min="18" max="18" width="7.125" style="1" customWidth="1"/>
    <col min="19" max="19" width="11.125" style="1" customWidth="1"/>
    <col min="20" max="20" width="8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5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29">
        <v>2223360.65</v>
      </c>
      <c r="Y8" s="16"/>
      <c r="Z8" s="24">
        <f>X8</f>
        <v>2223360.65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9">
        <v>2223360.65</v>
      </c>
      <c r="Y9" s="16"/>
      <c r="Z9" s="24">
        <f>X9+Y9</f>
        <v>2223360.65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K1" workbookViewId="0">
      <selection activeCell="U8" sqref="U8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5" style="1" customWidth="1"/>
    <col min="10" max="10" width="4.875" style="1" customWidth="1"/>
    <col min="11" max="11" width="5.125" style="1" customWidth="1"/>
    <col min="12" max="12" width="7.875" style="1" customWidth="1"/>
    <col min="13" max="14" width="9.375" style="1"/>
    <col min="15" max="15" width="12.5" style="1" customWidth="1"/>
    <col min="16" max="16" width="12.25" style="1" customWidth="1"/>
    <col min="17" max="17" width="9" style="1"/>
    <col min="18" max="18" width="7.125" style="1" customWidth="1"/>
    <col min="19" max="19" width="11.125" style="1" customWidth="1"/>
    <col min="20" max="20" width="8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/>
      <c r="D8" s="9"/>
      <c r="E8" s="9"/>
      <c r="F8" s="9"/>
      <c r="G8" s="9"/>
      <c r="H8" s="9"/>
      <c r="I8" s="9"/>
      <c r="J8" s="9"/>
      <c r="K8" s="9"/>
      <c r="L8" s="9"/>
      <c r="M8" s="9">
        <f>N8+U8+V8+W8</f>
        <v>62641.75</v>
      </c>
      <c r="N8" s="9">
        <f>P8+R8+T8</f>
        <v>62641.75</v>
      </c>
      <c r="O8" s="9">
        <v>238</v>
      </c>
      <c r="P8" s="9">
        <v>58854</v>
      </c>
      <c r="Q8" s="9"/>
      <c r="R8" s="9"/>
      <c r="S8" s="9">
        <v>0</v>
      </c>
      <c r="T8" s="15">
        <v>3787.75</v>
      </c>
      <c r="U8" s="9"/>
      <c r="V8" s="9"/>
      <c r="W8" s="9"/>
      <c r="X8" s="29">
        <f>叠彩1月!Z8</f>
        <v>2223360.65</v>
      </c>
      <c r="Y8" s="27">
        <f>C8-M8</f>
        <v>-62641.75</v>
      </c>
      <c r="Z8" s="24">
        <f>X8+Y8</f>
        <v>2160718.9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9">
        <f>M8+叠彩1月!M9</f>
        <v>62641.75</v>
      </c>
      <c r="N9" s="9">
        <f>叠彩1月!N9+N8</f>
        <v>62641.75</v>
      </c>
      <c r="O9" s="9">
        <f>叠彩1月!O9+O8</f>
        <v>238</v>
      </c>
      <c r="P9" s="9">
        <f>叠彩1月!P9+P8</f>
        <v>58854</v>
      </c>
      <c r="Q9" s="9">
        <f>叠彩1月!Q9+Q8</f>
        <v>0</v>
      </c>
      <c r="R9" s="9">
        <f>叠彩1月!R9+R8</f>
        <v>0</v>
      </c>
      <c r="S9" s="9">
        <f>叠彩1月!S9+S8</f>
        <v>0</v>
      </c>
      <c r="T9" s="9">
        <f>叠彩1月!T9+T8</f>
        <v>3787.75</v>
      </c>
      <c r="U9" s="9">
        <f>叠彩1月!U9+U8</f>
        <v>0</v>
      </c>
      <c r="V9" s="9"/>
      <c r="W9" s="9"/>
      <c r="X9" s="29">
        <v>2223360.65</v>
      </c>
      <c r="Y9" s="16">
        <f>叠彩1月!Y9+Y8</f>
        <v>-62641.75</v>
      </c>
      <c r="Z9" s="24">
        <f>X9+Y9</f>
        <v>2160718.9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3" workbookViewId="0">
      <selection activeCell="U8" sqref="U8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5" style="1" customWidth="1"/>
    <col min="10" max="10" width="4.875" style="1" customWidth="1"/>
    <col min="11" max="11" width="5.125" style="1" customWidth="1"/>
    <col min="12" max="12" width="7.875" style="1" customWidth="1"/>
    <col min="13" max="13" width="10.375" style="1"/>
    <col min="14" max="14" width="9.375" style="1"/>
    <col min="15" max="15" width="12.5" style="1" customWidth="1"/>
    <col min="16" max="16" width="12.25" style="1" customWidth="1"/>
    <col min="17" max="17" width="9" style="1"/>
    <col min="18" max="18" width="12.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3.58</v>
      </c>
      <c r="D8" s="9"/>
      <c r="E8" s="9"/>
      <c r="F8" s="9"/>
      <c r="G8" s="9"/>
      <c r="H8" s="9"/>
      <c r="I8" s="9">
        <v>3.58</v>
      </c>
      <c r="J8" s="9"/>
      <c r="K8" s="9"/>
      <c r="L8" s="9"/>
      <c r="M8" s="9">
        <f>N8+U8+V8+W8</f>
        <v>637023.47</v>
      </c>
      <c r="N8" s="9">
        <f>P8+R8+T8</f>
        <v>637023.47</v>
      </c>
      <c r="O8" s="9">
        <v>238</v>
      </c>
      <c r="P8" s="9">
        <v>2324</v>
      </c>
      <c r="Q8" s="9">
        <v>1204</v>
      </c>
      <c r="R8" s="15">
        <v>185060.91</v>
      </c>
      <c r="S8" s="9">
        <v>222</v>
      </c>
      <c r="T8" s="15">
        <v>449638.56</v>
      </c>
      <c r="U8" s="9"/>
      <c r="V8" s="9"/>
      <c r="W8" s="9"/>
      <c r="X8" s="29">
        <f>叠彩2月!Z8</f>
        <v>2160718.9</v>
      </c>
      <c r="Y8" s="27">
        <f>C8-M8</f>
        <v>-637019.89</v>
      </c>
      <c r="Z8" s="24">
        <f>X8+Y8</f>
        <v>1523699.01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D9+I9+J9+K9+L9</f>
        <v>3.58</v>
      </c>
      <c r="D9" s="16">
        <f>E9+F9+G9+H9</f>
        <v>0</v>
      </c>
      <c r="E9" s="16">
        <f>叠彩2月!E9+E8</f>
        <v>0</v>
      </c>
      <c r="F9" s="16">
        <f>叠彩2月!F9+F8</f>
        <v>0</v>
      </c>
      <c r="G9" s="16">
        <f>叠彩2月!G9+G8</f>
        <v>0</v>
      </c>
      <c r="H9" s="16">
        <f>叠彩2月!H9+H8</f>
        <v>0</v>
      </c>
      <c r="I9" s="16">
        <f>叠彩2月!I9+I8</f>
        <v>3.58</v>
      </c>
      <c r="J9" s="16">
        <f>叠彩2月!J9+J8</f>
        <v>0</v>
      </c>
      <c r="K9" s="16">
        <f>叠彩2月!K9+K8</f>
        <v>0</v>
      </c>
      <c r="L9" s="16">
        <f>叠彩2月!L9+L8</f>
        <v>0</v>
      </c>
      <c r="M9" s="9">
        <f>N9+U9+V9+W9</f>
        <v>699665.22</v>
      </c>
      <c r="N9" s="9">
        <f>叠彩2月!N9+N8</f>
        <v>699665.22</v>
      </c>
      <c r="O9" s="9">
        <f>叠彩2月!O9+O8</f>
        <v>476</v>
      </c>
      <c r="P9" s="9">
        <f>叠彩2月!P9+P8</f>
        <v>61178</v>
      </c>
      <c r="Q9" s="9">
        <f>叠彩2月!Q9+Q8</f>
        <v>1204</v>
      </c>
      <c r="R9" s="9">
        <f>叠彩2月!R9+R8</f>
        <v>185060.91</v>
      </c>
      <c r="S9" s="9">
        <f>叠彩2月!S9+S8</f>
        <v>222</v>
      </c>
      <c r="T9" s="9">
        <f>叠彩2月!T9+T8</f>
        <v>453426.31</v>
      </c>
      <c r="U9" s="9">
        <f>叠彩2月!U9+U8</f>
        <v>0</v>
      </c>
      <c r="V9" s="9">
        <f>叠彩2月!V9+V8</f>
        <v>0</v>
      </c>
      <c r="W9" s="9">
        <f>叠彩2月!W9+W8</f>
        <v>0</v>
      </c>
      <c r="X9" s="29">
        <f>叠彩2月!X9</f>
        <v>2223360.65</v>
      </c>
      <c r="Y9" s="16">
        <f>C9-M9</f>
        <v>-699661.64</v>
      </c>
      <c r="Z9" s="24">
        <f>X9+Y9</f>
        <v>1523699.01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Q10" sqref="Q10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10.25" style="1" customWidth="1"/>
    <col min="10" max="10" width="4.875" style="1" customWidth="1"/>
    <col min="11" max="11" width="5.125" style="1" customWidth="1"/>
    <col min="12" max="12" width="7.875" style="1" customWidth="1"/>
    <col min="13" max="14" width="10.375" style="1"/>
    <col min="15" max="15" width="12.5" style="1" customWidth="1"/>
    <col min="16" max="16" width="12.25" style="1" customWidth="1"/>
    <col min="17" max="17" width="9" style="1"/>
    <col min="18" max="18" width="12.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6623.37</v>
      </c>
      <c r="D8" s="9"/>
      <c r="E8" s="9"/>
      <c r="F8" s="9"/>
      <c r="G8" s="9"/>
      <c r="H8" s="9"/>
      <c r="I8" s="15">
        <v>6623.37</v>
      </c>
      <c r="J8" s="9"/>
      <c r="K8" s="9"/>
      <c r="L8" s="9"/>
      <c r="M8" s="9">
        <f>N8+U8+V8+W8</f>
        <v>24622.74</v>
      </c>
      <c r="N8" s="9">
        <f>P8+R8+T8</f>
        <v>24622.74</v>
      </c>
      <c r="O8" s="9">
        <v>0</v>
      </c>
      <c r="P8" s="9">
        <v>21692</v>
      </c>
      <c r="Q8" s="9">
        <v>25</v>
      </c>
      <c r="R8" s="15">
        <v>1993.86</v>
      </c>
      <c r="S8" s="9">
        <v>1</v>
      </c>
      <c r="T8" s="15">
        <v>936.88</v>
      </c>
      <c r="U8" s="9"/>
      <c r="V8" s="9"/>
      <c r="W8" s="9"/>
      <c r="X8" s="29">
        <f>叠彩3月!Z8</f>
        <v>1523699.01</v>
      </c>
      <c r="Y8" s="27">
        <f>C8-M8</f>
        <v>-17999.37</v>
      </c>
      <c r="Z8" s="24">
        <f>X8+Y8</f>
        <v>1505699.64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D9+I9+J9+K9+L9</f>
        <v>6626.95</v>
      </c>
      <c r="D9" s="16">
        <f>E9+F9+G9+H9</f>
        <v>0</v>
      </c>
      <c r="E9" s="16">
        <f>叠彩3月!E9+E8</f>
        <v>0</v>
      </c>
      <c r="F9" s="16">
        <f>叠彩3月!F9+F8</f>
        <v>0</v>
      </c>
      <c r="G9" s="16">
        <f>叠彩3月!G9+G8</f>
        <v>0</v>
      </c>
      <c r="H9" s="16">
        <f>叠彩3月!H9+H8</f>
        <v>0</v>
      </c>
      <c r="I9" s="16">
        <f>叠彩3月!I9+I8</f>
        <v>6626.95</v>
      </c>
      <c r="J9" s="16">
        <f>叠彩3月!J9+J8</f>
        <v>0</v>
      </c>
      <c r="K9" s="16">
        <f>叠彩3月!K9+K8</f>
        <v>0</v>
      </c>
      <c r="L9" s="16">
        <f>叠彩3月!L9+L8</f>
        <v>0</v>
      </c>
      <c r="M9" s="9">
        <f>叠彩3月!M9+M8</f>
        <v>724287.96</v>
      </c>
      <c r="N9" s="9">
        <f>叠彩3月!N9+N8</f>
        <v>724287.96</v>
      </c>
      <c r="O9" s="9">
        <f>叠彩3月!O9+O8</f>
        <v>476</v>
      </c>
      <c r="P9" s="9">
        <f>叠彩3月!P9+P8</f>
        <v>82870</v>
      </c>
      <c r="Q9" s="9">
        <f>叠彩3月!Q9+Q8</f>
        <v>1229</v>
      </c>
      <c r="R9" s="9">
        <f>叠彩3月!R9+R8</f>
        <v>187054.77</v>
      </c>
      <c r="S9" s="9">
        <f>叠彩3月!S9+S8</f>
        <v>223</v>
      </c>
      <c r="T9" s="9">
        <f>叠彩3月!T9+T8</f>
        <v>454363.19</v>
      </c>
      <c r="U9" s="9">
        <f>叠彩3月!U9+U8</f>
        <v>0</v>
      </c>
      <c r="V9" s="9">
        <f>叠彩3月!V9+V8</f>
        <v>0</v>
      </c>
      <c r="W9" s="9">
        <f>叠彩3月!W9+W8</f>
        <v>0</v>
      </c>
      <c r="X9" s="29">
        <f>叠彩2月!X9</f>
        <v>2223360.65</v>
      </c>
      <c r="Y9" s="16">
        <f>C9-M9</f>
        <v>-717661.01</v>
      </c>
      <c r="Z9" s="24">
        <f>X9+Y9</f>
        <v>1505699.64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H1" workbookViewId="0">
      <selection activeCell="X9" sqref="X9"/>
    </sheetView>
  </sheetViews>
  <sheetFormatPr defaultColWidth="9" defaultRowHeight="14.25"/>
  <cols>
    <col min="1" max="1" width="9.125" style="1" customWidth="1"/>
    <col min="2" max="2" width="17" style="1" customWidth="1"/>
    <col min="3" max="3" width="12.125" style="1" customWidth="1"/>
    <col min="4" max="4" width="8.375" style="1" customWidth="1"/>
    <col min="5" max="5" width="8.625" style="1" customWidth="1"/>
    <col min="6" max="8" width="9" style="1"/>
    <col min="9" max="9" width="7.5" style="1" customWidth="1"/>
    <col min="10" max="10" width="10.125" style="1" customWidth="1"/>
    <col min="11" max="11" width="6.87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5" style="1" customWidth="1"/>
    <col min="19" max="19" width="11.125" style="1" customWidth="1"/>
    <col min="20" max="20" width="10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2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秀峰2月!C8+叠彩2月!C8+象山2月!C8+七星2月!C8+雁山2月!C8</f>
        <v>26697.96</v>
      </c>
      <c r="D8" s="27">
        <f>秀峰2月!D8+叠彩2月!D8+象山2月!D8+七星2月!D8+雁山2月!D8</f>
        <v>0</v>
      </c>
      <c r="E8" s="27">
        <f>秀峰2月!E8+叠彩2月!E8+象山2月!E8+七星2月!E8+雁山2月!E8</f>
        <v>0</v>
      </c>
      <c r="F8" s="27">
        <f>秀峰2月!F8+叠彩2月!F8+象山2月!F8+七星2月!F8+雁山2月!F8</f>
        <v>0</v>
      </c>
      <c r="G8" s="27">
        <f>秀峰2月!G8+叠彩2月!G8+象山2月!G8+七星2月!G8+雁山2月!G8</f>
        <v>0</v>
      </c>
      <c r="H8" s="27">
        <f>秀峰2月!H8+叠彩2月!H8+象山2月!H8+七星2月!H8+雁山2月!H8</f>
        <v>0</v>
      </c>
      <c r="I8" s="27">
        <f>秀峰2月!I8+叠彩2月!I8+象山2月!I8+七星2月!I8+雁山2月!I8</f>
        <v>0</v>
      </c>
      <c r="J8" s="27">
        <f>秀峰2月!J8+叠彩2月!J8+象山2月!J8+七星2月!J8+雁山2月!J8</f>
        <v>26697.96</v>
      </c>
      <c r="K8" s="27">
        <f>秀峰2月!K8+叠彩2月!K8+象山2月!K8+七星2月!K8+雁山2月!K8</f>
        <v>0</v>
      </c>
      <c r="L8" s="27">
        <f>秀峰2月!L8+叠彩2月!L8+象山2月!L8+七星2月!L8+雁山2月!L8</f>
        <v>0</v>
      </c>
      <c r="M8" s="27">
        <f>秀峰2月!M8+叠彩2月!M8+象山2月!M8+七星2月!M8+雁山2月!M8</f>
        <v>240147.71</v>
      </c>
      <c r="N8" s="27">
        <f>秀峰2月!N8+叠彩2月!N8+象山2月!N8+七星2月!N8+雁山2月!N8</f>
        <v>240147.71</v>
      </c>
      <c r="O8" s="27">
        <f>秀峰2月!O8+叠彩2月!O8+象山2月!O8+七星2月!O8+雁山2月!O8</f>
        <v>542</v>
      </c>
      <c r="P8" s="27">
        <f>秀峰2月!P8+叠彩2月!P8+象山2月!P8+七星2月!P8+雁山2月!P8</f>
        <v>161002</v>
      </c>
      <c r="Q8" s="27">
        <f>秀峰2月!Q8+叠彩2月!Q8+象山2月!Q8+七星2月!Q8+雁山2月!Q8</f>
        <v>0</v>
      </c>
      <c r="R8" s="27">
        <f>秀峰2月!R8+叠彩2月!R8+象山2月!R8+七星2月!R8+雁山2月!R8</f>
        <v>5616.34</v>
      </c>
      <c r="S8" s="27">
        <f>秀峰2月!S8+叠彩2月!S8+象山2月!S8+七星2月!S8+雁山2月!S8</f>
        <v>0</v>
      </c>
      <c r="T8" s="27">
        <f>秀峰2月!T8+叠彩2月!T8+象山2月!T8+七星2月!T8+雁山2月!T8</f>
        <v>73529.37</v>
      </c>
      <c r="U8" s="27">
        <f>秀峰2月!U8+叠彩2月!U8+象山2月!U8+七星2月!U8+雁山2月!U8</f>
        <v>0</v>
      </c>
      <c r="V8" s="27">
        <f>秀峰2月!V8+叠彩2月!V8+象山2月!V8+七星2月!V8+雁山2月!V8</f>
        <v>0</v>
      </c>
      <c r="W8" s="27">
        <f>秀峰2月!W8+叠彩2月!W8+象山2月!W8+七星2月!W8+雁山2月!W8</f>
        <v>0</v>
      </c>
      <c r="X8" s="27">
        <f>秀峰2月!X8+叠彩2月!X8+象山2月!X8+七星2月!X8+雁山2月!X8</f>
        <v>8706230.9</v>
      </c>
      <c r="Y8" s="27">
        <f>秀峰2月!Y8+叠彩2月!Y8+象山2月!Y8+七星2月!Y8+雁山2月!Y8</f>
        <v>-213449.75</v>
      </c>
      <c r="Z8" s="27">
        <f>秀峰2月!Z8+叠彩2月!Z8+象山2月!Z8+七星2月!Z8+雁山2月!Z8</f>
        <v>8492781.15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秀峰2月!C9+叠彩2月!C9+象山2月!C9+七星2月!C9+雁山2月!C9</f>
        <v>26762.54</v>
      </c>
      <c r="D9" s="27">
        <f>秀峰2月!D9+叠彩2月!D9+象山2月!D9+七星2月!D9+雁山2月!D9</f>
        <v>0</v>
      </c>
      <c r="E9" s="27">
        <f>秀峰2月!E9+叠彩2月!E9+象山2月!E9+七星2月!E9+雁山2月!E9</f>
        <v>0</v>
      </c>
      <c r="F9" s="27">
        <f>秀峰2月!F9+叠彩2月!F9+象山2月!F9+七星2月!F9+雁山2月!F9</f>
        <v>0</v>
      </c>
      <c r="G9" s="27">
        <f>秀峰2月!G9+叠彩2月!G9+象山2月!G9+七星2月!G9+雁山2月!G9</f>
        <v>0</v>
      </c>
      <c r="H9" s="27">
        <f>秀峰2月!H9+叠彩2月!H9+象山2月!H9+七星2月!H9+雁山2月!H9</f>
        <v>0</v>
      </c>
      <c r="I9" s="27">
        <f>秀峰2月!I9+叠彩2月!I9+象山2月!I9+七星2月!I9+雁山2月!I9</f>
        <v>64.58</v>
      </c>
      <c r="J9" s="27">
        <f>秀峰2月!J9+叠彩2月!J9+象山2月!J9+七星2月!J9+雁山2月!J9</f>
        <v>26697.96</v>
      </c>
      <c r="K9" s="27">
        <f>秀峰2月!K9+叠彩2月!K9+象山2月!K9+七星2月!K9+雁山2月!K9</f>
        <v>0</v>
      </c>
      <c r="L9" s="27">
        <f>秀峰2月!L9+叠彩2月!L9+象山2月!L9+七星2月!L9+雁山2月!L9</f>
        <v>0</v>
      </c>
      <c r="M9" s="27">
        <f>秀峰2月!M9+叠彩2月!M9+象山2月!M9+七星2月!M9+雁山2月!M9</f>
        <v>240147.71</v>
      </c>
      <c r="N9" s="27">
        <f>秀峰2月!N9+叠彩2月!N9+象山2月!N9+七星2月!N9+雁山2月!N9</f>
        <v>240147.71</v>
      </c>
      <c r="O9" s="27">
        <f>秀峰2月!O9+叠彩2月!O9+象山2月!O9+七星2月!O9+雁山2月!O9</f>
        <v>542</v>
      </c>
      <c r="P9" s="27">
        <f>秀峰2月!P9+叠彩2月!P9+象山2月!P9+七星2月!P9+雁山2月!P9</f>
        <v>161002</v>
      </c>
      <c r="Q9" s="27">
        <f>秀峰2月!Q9+叠彩2月!Q9+象山2月!Q9+七星2月!Q9+雁山2月!Q9</f>
        <v>0</v>
      </c>
      <c r="R9" s="27">
        <f>秀峰2月!R9+叠彩2月!R9+象山2月!R9+七星2月!R9+雁山2月!R9</f>
        <v>5616.34</v>
      </c>
      <c r="S9" s="27">
        <f>秀峰2月!S9+叠彩2月!S9+象山2月!S9+七星2月!S9+雁山2月!S9</f>
        <v>0</v>
      </c>
      <c r="T9" s="27">
        <f>秀峰2月!T9+叠彩2月!T9+象山2月!T9+七星2月!T9+雁山2月!T9</f>
        <v>73529.37</v>
      </c>
      <c r="U9" s="27">
        <f>秀峰2月!U9+叠彩2月!U9+象山2月!U9+七星2月!U9+雁山2月!U9</f>
        <v>0</v>
      </c>
      <c r="V9" s="27">
        <f>秀峰2月!V9+叠彩2月!V9+象山2月!V9+七星2月!V9+雁山2月!V9</f>
        <v>0</v>
      </c>
      <c r="W9" s="27">
        <f>秀峰2月!W9+叠彩2月!W9+象山2月!W9+七星2月!W9+雁山2月!W9</f>
        <v>0</v>
      </c>
      <c r="X9" s="27">
        <f>秀峰2月!X9+叠彩2月!X9+象山2月!X9+七星2月!X9+雁山2月!X9</f>
        <v>8706166.32</v>
      </c>
      <c r="Y9" s="27">
        <f>秀峰2月!Y9+叠彩2月!Y9+象山2月!Y9+七星2月!Y9+雁山2月!Y9</f>
        <v>-213385.17</v>
      </c>
      <c r="Z9" s="27">
        <f>秀峰2月!Z9+叠彩2月!Z9+象山2月!Z9+七星2月!Z9+雁山2月!Z9</f>
        <v>8492781.15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Z10" sqref="Z10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375" style="1" customWidth="1"/>
    <col min="6" max="8" width="9" style="1"/>
    <col min="9" max="9" width="10.2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2.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1490000.01</v>
      </c>
      <c r="D8" s="9">
        <f>E8+F8+G8+H8</f>
        <v>1490000</v>
      </c>
      <c r="E8" s="15">
        <v>1040000</v>
      </c>
      <c r="F8" s="9">
        <v>450000</v>
      </c>
      <c r="G8" s="9"/>
      <c r="H8" s="9"/>
      <c r="I8" s="15">
        <v>0.01</v>
      </c>
      <c r="J8" s="9"/>
      <c r="K8" s="9"/>
      <c r="L8" s="9"/>
      <c r="M8" s="9">
        <f>N8+U8+V8+W8</f>
        <v>14030.25</v>
      </c>
      <c r="N8" s="9">
        <f>P8+R8+T8</f>
        <v>14030.25</v>
      </c>
      <c r="O8" s="9">
        <v>0</v>
      </c>
      <c r="P8" s="9">
        <v>0</v>
      </c>
      <c r="Q8" s="9">
        <v>10</v>
      </c>
      <c r="R8" s="15">
        <v>222.27</v>
      </c>
      <c r="S8" s="9">
        <v>1</v>
      </c>
      <c r="T8" s="15">
        <v>13807.98</v>
      </c>
      <c r="U8" s="9"/>
      <c r="V8" s="9"/>
      <c r="W8" s="9"/>
      <c r="X8" s="29">
        <f>叠彩4月!Z8</f>
        <v>1505699.64</v>
      </c>
      <c r="Y8" s="27">
        <f>C8-M8</f>
        <v>1475969.76</v>
      </c>
      <c r="Z8" s="24">
        <f>X8+Y8</f>
        <v>2981669.4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叠彩4月!C9+C8</f>
        <v>1496626.96</v>
      </c>
      <c r="D9" s="9">
        <f>叠彩4月!D9+D8</f>
        <v>1490000</v>
      </c>
      <c r="E9" s="9">
        <f>叠彩4月!E9+E8</f>
        <v>1040000</v>
      </c>
      <c r="F9" s="9">
        <f>叠彩4月!F9+F8</f>
        <v>450000</v>
      </c>
      <c r="G9" s="9">
        <f>叠彩4月!G9+G8</f>
        <v>0</v>
      </c>
      <c r="H9" s="9">
        <f>叠彩4月!H9+H8</f>
        <v>0</v>
      </c>
      <c r="I9" s="9">
        <f>叠彩4月!I9+I8</f>
        <v>6626.96</v>
      </c>
      <c r="J9" s="9">
        <f>叠彩4月!J9+J8</f>
        <v>0</v>
      </c>
      <c r="K9" s="9">
        <f>叠彩4月!K9+K8</f>
        <v>0</v>
      </c>
      <c r="L9" s="9">
        <f>叠彩4月!L9+L8</f>
        <v>0</v>
      </c>
      <c r="M9" s="9">
        <f>叠彩4月!M9+M8</f>
        <v>738318.21</v>
      </c>
      <c r="N9" s="9">
        <f>叠彩4月!N9+N8</f>
        <v>738318.21</v>
      </c>
      <c r="O9" s="9">
        <f>叠彩4月!O9+O8</f>
        <v>476</v>
      </c>
      <c r="P9" s="9">
        <f>叠彩4月!P9+P8</f>
        <v>82870</v>
      </c>
      <c r="Q9" s="9">
        <f>叠彩4月!Q9+Q8</f>
        <v>1239</v>
      </c>
      <c r="R9" s="9">
        <f>叠彩4月!R9+R8</f>
        <v>187277.04</v>
      </c>
      <c r="S9" s="9">
        <f>叠彩4月!S9+S8</f>
        <v>224</v>
      </c>
      <c r="T9" s="9">
        <f>叠彩4月!T9+T8</f>
        <v>468171.17</v>
      </c>
      <c r="U9" s="9">
        <f>叠彩4月!U9+U8</f>
        <v>0</v>
      </c>
      <c r="V9" s="9">
        <f>叠彩4月!V9+V8</f>
        <v>0</v>
      </c>
      <c r="W9" s="9">
        <f>叠彩4月!W9+W8</f>
        <v>0</v>
      </c>
      <c r="X9" s="29">
        <f>叠彩2月!X9</f>
        <v>2223360.65</v>
      </c>
      <c r="Y9" s="16">
        <f>C9-M9</f>
        <v>758308.75</v>
      </c>
      <c r="Z9" s="24">
        <f>X9+Y9</f>
        <v>2981669.4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375" style="1" customWidth="1"/>
    <col min="6" max="8" width="9" style="1"/>
    <col min="9" max="9" width="10.2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2.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6.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-299996.13</v>
      </c>
      <c r="D8" s="9">
        <f>E8+F8+G8+H8</f>
        <v>-300000</v>
      </c>
      <c r="E8" s="15">
        <v>-300000</v>
      </c>
      <c r="F8" s="9">
        <v>0</v>
      </c>
      <c r="G8" s="9"/>
      <c r="H8" s="9"/>
      <c r="I8" s="15">
        <v>3.87</v>
      </c>
      <c r="J8" s="9"/>
      <c r="K8" s="9"/>
      <c r="L8" s="9"/>
      <c r="M8" s="9">
        <f>N8+U8+V8+W8</f>
        <v>815278.6</v>
      </c>
      <c r="N8" s="9">
        <f>P8+R8+T8</f>
        <v>815278.6</v>
      </c>
      <c r="O8" s="9">
        <v>63</v>
      </c>
      <c r="P8" s="9">
        <v>18544</v>
      </c>
      <c r="Q8" s="9">
        <v>1125</v>
      </c>
      <c r="R8" s="15">
        <v>190038.72</v>
      </c>
      <c r="S8" s="9">
        <v>204</v>
      </c>
      <c r="T8" s="15">
        <v>606695.88</v>
      </c>
      <c r="U8" s="9"/>
      <c r="V8" s="9"/>
      <c r="W8" s="9"/>
      <c r="X8" s="29">
        <f>叠彩5月!Z8</f>
        <v>2981669.4</v>
      </c>
      <c r="Y8" s="27">
        <f>C8-M8</f>
        <v>-1115274.73</v>
      </c>
      <c r="Z8" s="24">
        <f>X8+Y8</f>
        <v>1866394.67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叠彩5月!C9+C8</f>
        <v>1196630.83</v>
      </c>
      <c r="D9" s="9">
        <f>叠彩5月!D9+D8</f>
        <v>1190000</v>
      </c>
      <c r="E9" s="9">
        <f>叠彩5月!E9+E8</f>
        <v>740000</v>
      </c>
      <c r="F9" s="9">
        <f>叠彩5月!F9+F8</f>
        <v>450000</v>
      </c>
      <c r="G9" s="9">
        <f>叠彩5月!G9+G8</f>
        <v>0</v>
      </c>
      <c r="H9" s="9">
        <f>叠彩5月!H9+H8</f>
        <v>0</v>
      </c>
      <c r="I9" s="9">
        <f>叠彩5月!I9+I8</f>
        <v>6630.83</v>
      </c>
      <c r="J9" s="9">
        <f>叠彩5月!J9+J8</f>
        <v>0</v>
      </c>
      <c r="K9" s="9">
        <f>叠彩5月!K9+K8</f>
        <v>0</v>
      </c>
      <c r="L9" s="9">
        <f>叠彩5月!L9+L8</f>
        <v>0</v>
      </c>
      <c r="M9" s="9">
        <f>叠彩5月!M9+M8</f>
        <v>1553596.81</v>
      </c>
      <c r="N9" s="9">
        <f>叠彩5月!N9+N8</f>
        <v>1553596.81</v>
      </c>
      <c r="O9" s="9">
        <f>叠彩5月!O9+O8</f>
        <v>539</v>
      </c>
      <c r="P9" s="9">
        <f>叠彩5月!P9+P8</f>
        <v>101414</v>
      </c>
      <c r="Q9" s="9">
        <f>叠彩5月!Q9+Q8</f>
        <v>2364</v>
      </c>
      <c r="R9" s="9">
        <f>叠彩5月!R9+R8</f>
        <v>377315.76</v>
      </c>
      <c r="S9" s="9">
        <f>叠彩5月!S9+S8</f>
        <v>428</v>
      </c>
      <c r="T9" s="9">
        <f>叠彩5月!T9+T8</f>
        <v>1074867.05</v>
      </c>
      <c r="U9" s="9">
        <f>叠彩5月!U9+U8</f>
        <v>0</v>
      </c>
      <c r="V9" s="9">
        <f>叠彩5月!V9+V8</f>
        <v>0</v>
      </c>
      <c r="W9" s="9">
        <f>叠彩5月!W9+W8</f>
        <v>0</v>
      </c>
      <c r="X9" s="9">
        <f>叠彩2月!X9</f>
        <v>2223360.65</v>
      </c>
      <c r="Y9" s="9">
        <f>C9-M9</f>
        <v>-356965.98</v>
      </c>
      <c r="Z9" s="9">
        <f>X9+Y9</f>
        <v>1866394.67</v>
      </c>
      <c r="AA9" s="9">
        <f>叠彩5月!AA9+AA8</f>
        <v>0</v>
      </c>
      <c r="AB9" s="9">
        <f>叠彩5月!AB9+AB8</f>
        <v>0</v>
      </c>
      <c r="AC9" s="9">
        <f>叠彩5月!AC9+AC8</f>
        <v>0</v>
      </c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375" style="1" customWidth="1"/>
    <col min="6" max="6" width="11.5" style="1"/>
    <col min="7" max="8" width="9" style="1"/>
    <col min="9" max="9" width="10.2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2.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6.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-64637.06</v>
      </c>
      <c r="D8" s="9">
        <f>E8+F8+G8+H8</f>
        <v>-70000</v>
      </c>
      <c r="E8" s="15"/>
      <c r="F8" s="15">
        <v>-70000</v>
      </c>
      <c r="G8" s="9"/>
      <c r="H8" s="9"/>
      <c r="I8" s="15">
        <v>5362.94</v>
      </c>
      <c r="J8" s="9"/>
      <c r="K8" s="9"/>
      <c r="L8" s="9"/>
      <c r="M8" s="9">
        <f>N8+U8+V8+W8</f>
        <v>359457.35</v>
      </c>
      <c r="N8" s="9">
        <f>P8+R8+T8</f>
        <v>359457.35</v>
      </c>
      <c r="O8" s="9"/>
      <c r="P8" s="15">
        <v>1824</v>
      </c>
      <c r="Q8" s="9"/>
      <c r="R8" s="15">
        <v>95698.85</v>
      </c>
      <c r="S8" s="9"/>
      <c r="T8" s="15">
        <v>261934.5</v>
      </c>
      <c r="U8" s="9"/>
      <c r="V8" s="9"/>
      <c r="W8" s="9"/>
      <c r="X8" s="29">
        <f>叠彩6月!Z8</f>
        <v>1866394.67</v>
      </c>
      <c r="Y8" s="27">
        <f>C8-M8</f>
        <v>-424094.41</v>
      </c>
      <c r="Z8" s="24">
        <f>X8+Y8</f>
        <v>1442300.26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叠彩6月!C9+C8</f>
        <v>1131993.77</v>
      </c>
      <c r="D9" s="9">
        <f>叠彩6月!D9+D8</f>
        <v>1120000</v>
      </c>
      <c r="E9" s="9">
        <f>叠彩6月!E9+E8</f>
        <v>740000</v>
      </c>
      <c r="F9" s="9">
        <f>叠彩6月!F9+F8</f>
        <v>380000</v>
      </c>
      <c r="G9" s="9">
        <f>叠彩6月!G9+G8</f>
        <v>0</v>
      </c>
      <c r="H9" s="9">
        <f>叠彩6月!H9+H8</f>
        <v>0</v>
      </c>
      <c r="I9" s="9">
        <f>叠彩6月!I9+I8</f>
        <v>11993.77</v>
      </c>
      <c r="J9" s="9">
        <f>叠彩6月!J9+J8</f>
        <v>0</v>
      </c>
      <c r="K9" s="9">
        <f>叠彩6月!K9+K8</f>
        <v>0</v>
      </c>
      <c r="L9" s="9">
        <f>叠彩6月!L9+L8</f>
        <v>0</v>
      </c>
      <c r="M9" s="9">
        <f>叠彩6月!M9+M8</f>
        <v>1913054.16</v>
      </c>
      <c r="N9" s="9">
        <f>叠彩6月!N9+N8</f>
        <v>1913054.16</v>
      </c>
      <c r="O9" s="9">
        <f>叠彩6月!O9+O8</f>
        <v>539</v>
      </c>
      <c r="P9" s="9">
        <f>叠彩6月!P9+P8</f>
        <v>103238</v>
      </c>
      <c r="Q9" s="9">
        <f>叠彩6月!Q9+Q8</f>
        <v>2364</v>
      </c>
      <c r="R9" s="9">
        <f>叠彩6月!R9+R8</f>
        <v>473014.61</v>
      </c>
      <c r="S9" s="9">
        <f>叠彩6月!S9+S8</f>
        <v>428</v>
      </c>
      <c r="T9" s="9">
        <f>叠彩6月!T9+T8</f>
        <v>1336801.55</v>
      </c>
      <c r="U9" s="9">
        <f>叠彩5月!U9+U8</f>
        <v>0</v>
      </c>
      <c r="V9" s="9">
        <f>叠彩5月!V9+V8</f>
        <v>0</v>
      </c>
      <c r="W9" s="9">
        <f>叠彩5月!W9+W8</f>
        <v>0</v>
      </c>
      <c r="X9" s="9">
        <f>叠彩2月!X9</f>
        <v>2223360.65</v>
      </c>
      <c r="Y9" s="9">
        <f>C9-M9</f>
        <v>-781060.39</v>
      </c>
      <c r="Z9" s="9">
        <f>X9+Y9</f>
        <v>1442300.26</v>
      </c>
      <c r="AA9" s="9">
        <f>叠彩5月!AA9+AA8</f>
        <v>0</v>
      </c>
      <c r="AB9" s="9">
        <f>叠彩5月!AB9+AB8</f>
        <v>0</v>
      </c>
      <c r="AC9" s="9">
        <f>叠彩5月!AC9+AC8</f>
        <v>0</v>
      </c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V8" sqref="V8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375" style="1" customWidth="1"/>
    <col min="6" max="6" width="11.5" style="1"/>
    <col min="7" max="8" width="9" style="1"/>
    <col min="9" max="9" width="10.2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2.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6.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2.5</v>
      </c>
      <c r="D8" s="9">
        <f>E8+F8+G8+H8</f>
        <v>0</v>
      </c>
      <c r="E8" s="15"/>
      <c r="F8" s="15"/>
      <c r="G8" s="9"/>
      <c r="H8" s="9"/>
      <c r="I8" s="15">
        <v>2.5</v>
      </c>
      <c r="J8" s="9"/>
      <c r="K8" s="9"/>
      <c r="L8" s="9"/>
      <c r="M8" s="9">
        <f>N8+U8+V8+W8</f>
        <v>627576.56</v>
      </c>
      <c r="N8" s="9">
        <f>P8+R8+T8</f>
        <v>627576.56</v>
      </c>
      <c r="O8" s="9">
        <v>22</v>
      </c>
      <c r="P8" s="15">
        <v>5168</v>
      </c>
      <c r="Q8" s="9">
        <v>1214</v>
      </c>
      <c r="R8" s="15">
        <v>146646.55</v>
      </c>
      <c r="S8" s="9">
        <v>216</v>
      </c>
      <c r="T8" s="15">
        <v>475762.01</v>
      </c>
      <c r="U8" s="9"/>
      <c r="V8" s="9"/>
      <c r="W8" s="9"/>
      <c r="X8" s="29">
        <f>叠彩7月!Z8</f>
        <v>1442300.26</v>
      </c>
      <c r="Y8" s="27">
        <f>C8-M8</f>
        <v>-627574.06</v>
      </c>
      <c r="Z8" s="24">
        <f>X8+Y8</f>
        <v>814726.2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叠彩7月!C9+C8</f>
        <v>1131996.27</v>
      </c>
      <c r="D9" s="9">
        <f>叠彩7月!D9+D8</f>
        <v>1120000</v>
      </c>
      <c r="E9" s="9">
        <f>叠彩7月!E9+E8</f>
        <v>740000</v>
      </c>
      <c r="F9" s="9">
        <f>叠彩7月!F9+F8</f>
        <v>380000</v>
      </c>
      <c r="G9" s="9">
        <f>叠彩7月!G9+G8</f>
        <v>0</v>
      </c>
      <c r="H9" s="9">
        <f>叠彩7月!H9+H8</f>
        <v>0</v>
      </c>
      <c r="I9" s="9">
        <f>叠彩7月!I9+I8</f>
        <v>11996.27</v>
      </c>
      <c r="J9" s="9">
        <f>叠彩7月!J9+J8</f>
        <v>0</v>
      </c>
      <c r="K9" s="9">
        <f>叠彩7月!K9+K8</f>
        <v>0</v>
      </c>
      <c r="L9" s="9">
        <f>叠彩7月!L9+L8</f>
        <v>0</v>
      </c>
      <c r="M9" s="9">
        <f>叠彩7月!M9+M8</f>
        <v>2540630.72</v>
      </c>
      <c r="N9" s="9">
        <f>叠彩7月!N9+N8</f>
        <v>2540630.72</v>
      </c>
      <c r="O9" s="9">
        <f>叠彩7月!O9+O8</f>
        <v>561</v>
      </c>
      <c r="P9" s="9">
        <f>叠彩7月!P9+P8</f>
        <v>108406</v>
      </c>
      <c r="Q9" s="9">
        <f>叠彩7月!Q9+Q8</f>
        <v>3578</v>
      </c>
      <c r="R9" s="9">
        <f>叠彩7月!R9+R8</f>
        <v>619661.16</v>
      </c>
      <c r="S9" s="9">
        <f>叠彩7月!S9+S8</f>
        <v>644</v>
      </c>
      <c r="T9" s="9">
        <f>叠彩7月!T9+T8</f>
        <v>1812563.56</v>
      </c>
      <c r="U9" s="9">
        <f>叠彩7月!U9+U8</f>
        <v>0</v>
      </c>
      <c r="V9" s="9">
        <f>叠彩7月!V9+V8</f>
        <v>0</v>
      </c>
      <c r="W9" s="9">
        <f>叠彩7月!W9+W8</f>
        <v>0</v>
      </c>
      <c r="X9" s="9">
        <f>叠彩2月!X9</f>
        <v>2223360.65</v>
      </c>
      <c r="Y9" s="9">
        <f>C9-M9</f>
        <v>-1408634.45</v>
      </c>
      <c r="Z9" s="9">
        <f>X9+Y9</f>
        <v>814726.2</v>
      </c>
      <c r="AA9" s="9">
        <f>叠彩5月!AA9+AA8</f>
        <v>0</v>
      </c>
      <c r="AB9" s="9">
        <f>叠彩5月!AB9+AB8</f>
        <v>0</v>
      </c>
      <c r="AC9" s="9">
        <f>叠彩5月!AC9+AC8</f>
        <v>0</v>
      </c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375" style="1" customWidth="1"/>
    <col min="6" max="6" width="11.5" style="1"/>
    <col min="7" max="8" width="9" style="1"/>
    <col min="9" max="9" width="10.2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2.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6.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3.54</v>
      </c>
      <c r="D8" s="9">
        <f>E8+F8+G8+H8</f>
        <v>0</v>
      </c>
      <c r="E8" s="15"/>
      <c r="F8" s="15"/>
      <c r="G8" s="9"/>
      <c r="H8" s="9"/>
      <c r="I8" s="15">
        <v>3.54</v>
      </c>
      <c r="J8" s="9"/>
      <c r="K8" s="9"/>
      <c r="L8" s="9"/>
      <c r="M8" s="9">
        <f>N8+U8+V8+W8</f>
        <v>235269.17</v>
      </c>
      <c r="N8" s="9">
        <f>P8+R8+T8</f>
        <v>235269.17</v>
      </c>
      <c r="O8" s="9">
        <v>9</v>
      </c>
      <c r="P8" s="15">
        <v>2356</v>
      </c>
      <c r="Q8" s="9">
        <v>744</v>
      </c>
      <c r="R8" s="15">
        <v>80669.93</v>
      </c>
      <c r="S8" s="9">
        <v>110</v>
      </c>
      <c r="T8" s="15">
        <v>152243.24</v>
      </c>
      <c r="U8" s="9"/>
      <c r="V8" s="9"/>
      <c r="W8" s="9"/>
      <c r="X8" s="29">
        <f>叠彩8月!Z8</f>
        <v>814726.2</v>
      </c>
      <c r="Y8" s="27">
        <f>C8-M8</f>
        <v>-235265.63</v>
      </c>
      <c r="Z8" s="24">
        <f>X8+Y8</f>
        <v>579460.57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叠彩8月!C9+C8</f>
        <v>1131999.81</v>
      </c>
      <c r="D9" s="9">
        <f>叠彩8月!D9+D8</f>
        <v>1120000</v>
      </c>
      <c r="E9" s="9">
        <f>叠彩8月!E9+E8</f>
        <v>740000</v>
      </c>
      <c r="F9" s="9">
        <f>叠彩8月!F9+F8</f>
        <v>380000</v>
      </c>
      <c r="G9" s="9">
        <f>叠彩8月!G9+G8</f>
        <v>0</v>
      </c>
      <c r="H9" s="9">
        <f>叠彩8月!H9+H8</f>
        <v>0</v>
      </c>
      <c r="I9" s="9">
        <f>叠彩8月!I9+I8</f>
        <v>11999.81</v>
      </c>
      <c r="J9" s="9">
        <f>叠彩8月!J9+J8</f>
        <v>0</v>
      </c>
      <c r="K9" s="9">
        <f>叠彩8月!K9+K8</f>
        <v>0</v>
      </c>
      <c r="L9" s="9">
        <f>叠彩8月!L9+L8</f>
        <v>0</v>
      </c>
      <c r="M9" s="9">
        <f>叠彩8月!M9+M8</f>
        <v>2775899.89</v>
      </c>
      <c r="N9" s="9">
        <f>叠彩8月!N9+N8</f>
        <v>2775899.89</v>
      </c>
      <c r="O9" s="9">
        <f>叠彩8月!O9+O8</f>
        <v>570</v>
      </c>
      <c r="P9" s="9">
        <f>叠彩8月!P9+P8</f>
        <v>110762</v>
      </c>
      <c r="Q9" s="9">
        <f>叠彩8月!Q9+Q8</f>
        <v>4322</v>
      </c>
      <c r="R9" s="9">
        <f>叠彩8月!R9+R8</f>
        <v>700331.09</v>
      </c>
      <c r="S9" s="9">
        <f>叠彩8月!S9+S8</f>
        <v>754</v>
      </c>
      <c r="T9" s="9">
        <f>叠彩8月!T9+T8</f>
        <v>1964806.8</v>
      </c>
      <c r="U9" s="9">
        <f>叠彩8月!U9+U8</f>
        <v>0</v>
      </c>
      <c r="V9" s="9">
        <f>叠彩8月!V9+V8</f>
        <v>0</v>
      </c>
      <c r="W9" s="9">
        <f>叠彩8月!W9+W8</f>
        <v>0</v>
      </c>
      <c r="X9" s="9">
        <f>叠彩2月!X9</f>
        <v>2223360.65</v>
      </c>
      <c r="Y9" s="9">
        <f>C9-M9</f>
        <v>-1643900.08</v>
      </c>
      <c r="Z9" s="9">
        <f>X9+Y9</f>
        <v>579460.57</v>
      </c>
      <c r="AA9" s="9">
        <f>叠彩5月!AA9+AA8</f>
        <v>0</v>
      </c>
      <c r="AB9" s="9">
        <f>叠彩5月!AB9+AB8</f>
        <v>0</v>
      </c>
      <c r="AC9" s="9">
        <f>叠彩5月!AC9+AC8</f>
        <v>0</v>
      </c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B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375" style="1" customWidth="1"/>
    <col min="6" max="6" width="11.5" style="1"/>
    <col min="7" max="8" width="9" style="1"/>
    <col min="9" max="9" width="10.2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2.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6.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2763.57</v>
      </c>
      <c r="D8" s="9">
        <f>E8+F8+G8+H8</f>
        <v>0</v>
      </c>
      <c r="E8" s="15"/>
      <c r="F8" s="15"/>
      <c r="G8" s="9"/>
      <c r="H8" s="9"/>
      <c r="I8" s="15">
        <v>2763.57</v>
      </c>
      <c r="J8" s="9"/>
      <c r="K8" s="9"/>
      <c r="L8" s="9"/>
      <c r="M8" s="9">
        <f>N8+U8+V8+W8</f>
        <v>317465.4</v>
      </c>
      <c r="N8" s="9">
        <f>P8+R8+T8</f>
        <v>317465.4</v>
      </c>
      <c r="O8" s="9">
        <v>13</v>
      </c>
      <c r="P8" s="15">
        <v>4628</v>
      </c>
      <c r="Q8" s="9">
        <v>913</v>
      </c>
      <c r="R8" s="15">
        <v>85313.43</v>
      </c>
      <c r="S8" s="9">
        <v>111</v>
      </c>
      <c r="T8" s="15">
        <v>227523.97</v>
      </c>
      <c r="U8" s="9"/>
      <c r="V8" s="9"/>
      <c r="W8" s="9"/>
      <c r="X8" s="29">
        <f>叠彩9月!Z8</f>
        <v>579460.57</v>
      </c>
      <c r="Y8" s="27">
        <f>C8-M8</f>
        <v>-314701.83</v>
      </c>
      <c r="Z8" s="24">
        <f>X8+Y8</f>
        <v>264758.74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叠彩9月!C9+C8</f>
        <v>1134763.38</v>
      </c>
      <c r="D9" s="9">
        <f>叠彩9月!D9+D8</f>
        <v>1120000</v>
      </c>
      <c r="E9" s="9">
        <f>叠彩9月!E9+E8</f>
        <v>740000</v>
      </c>
      <c r="F9" s="9">
        <f>叠彩9月!F9+F8</f>
        <v>380000</v>
      </c>
      <c r="G9" s="9">
        <f>叠彩9月!G9+G8</f>
        <v>0</v>
      </c>
      <c r="H9" s="9">
        <f>叠彩9月!H9+H8</f>
        <v>0</v>
      </c>
      <c r="I9" s="9">
        <f>叠彩9月!I9+I8</f>
        <v>14763.38</v>
      </c>
      <c r="J9" s="9">
        <f>叠彩9月!J9+J8</f>
        <v>0</v>
      </c>
      <c r="K9" s="9">
        <f>叠彩9月!K9+K8</f>
        <v>0</v>
      </c>
      <c r="L9" s="9">
        <f>叠彩9月!L9+L8</f>
        <v>0</v>
      </c>
      <c r="M9" s="9">
        <f>叠彩9月!M9+M8</f>
        <v>3093365.29</v>
      </c>
      <c r="N9" s="9">
        <f>叠彩9月!N9+N8</f>
        <v>3093365.29</v>
      </c>
      <c r="O9" s="9">
        <f>叠彩9月!O9+O8</f>
        <v>583</v>
      </c>
      <c r="P9" s="9">
        <f>叠彩9月!P9+P8</f>
        <v>115390</v>
      </c>
      <c r="Q9" s="9">
        <f>叠彩9月!Q9+Q8</f>
        <v>5235</v>
      </c>
      <c r="R9" s="9">
        <f>叠彩9月!R9+R8</f>
        <v>785644.52</v>
      </c>
      <c r="S9" s="9">
        <f>叠彩9月!S9+S8</f>
        <v>865</v>
      </c>
      <c r="T9" s="9">
        <f>叠彩9月!T9+T8</f>
        <v>2192330.77</v>
      </c>
      <c r="U9" s="9">
        <f>叠彩9月!U9+U8</f>
        <v>0</v>
      </c>
      <c r="V9" s="9">
        <f>叠彩9月!V9+V8</f>
        <v>0</v>
      </c>
      <c r="W9" s="9">
        <f>叠彩9月!W9+W8</f>
        <v>0</v>
      </c>
      <c r="X9" s="9">
        <f>叠彩2月!X9</f>
        <v>2223360.65</v>
      </c>
      <c r="Y9" s="9">
        <f>C9-M9</f>
        <v>-1958601.91</v>
      </c>
      <c r="Z9" s="9">
        <f>X9+Y9</f>
        <v>264758.74</v>
      </c>
      <c r="AA9" s="9">
        <f>叠彩5月!AA9+AA8</f>
        <v>0</v>
      </c>
      <c r="AB9" s="9">
        <f>叠彩5月!AB9+AB8</f>
        <v>0</v>
      </c>
      <c r="AC9" s="9">
        <f>叠彩5月!AC9+AC8</f>
        <v>0</v>
      </c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E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375" style="1" customWidth="1"/>
    <col min="6" max="6" width="11.5" style="1"/>
    <col min="7" max="8" width="9" style="1"/>
    <col min="9" max="9" width="10.2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2.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6.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2</v>
      </c>
      <c r="D8" s="9">
        <f>E8+F8+G8+H8</f>
        <v>0</v>
      </c>
      <c r="E8" s="15"/>
      <c r="F8" s="15"/>
      <c r="G8" s="9"/>
      <c r="H8" s="9"/>
      <c r="I8" s="15">
        <v>2</v>
      </c>
      <c r="J8" s="9"/>
      <c r="K8" s="9"/>
      <c r="L8" s="9"/>
      <c r="M8" s="9">
        <f>N8+U8+V8+W8</f>
        <v>272148.22</v>
      </c>
      <c r="N8" s="9">
        <f>P8+R8+T8</f>
        <v>272148.22</v>
      </c>
      <c r="O8" s="9">
        <v>160</v>
      </c>
      <c r="P8" s="15">
        <v>64000</v>
      </c>
      <c r="Q8" s="9">
        <v>395</v>
      </c>
      <c r="R8" s="15">
        <v>50025.5</v>
      </c>
      <c r="S8" s="9">
        <v>97</v>
      </c>
      <c r="T8" s="15">
        <v>158122.72</v>
      </c>
      <c r="U8" s="9"/>
      <c r="V8" s="9"/>
      <c r="W8" s="9"/>
      <c r="X8" s="29">
        <f>叠彩10月!Z8</f>
        <v>264758.74</v>
      </c>
      <c r="Y8" s="27">
        <f>C8-M8</f>
        <v>-272146.22</v>
      </c>
      <c r="Z8" s="24">
        <f>X8+Y8</f>
        <v>-7387.47999999998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叠彩10月!C9+C8</f>
        <v>1134765.38</v>
      </c>
      <c r="D9" s="9">
        <f>叠彩10月!D9+D8</f>
        <v>1120000</v>
      </c>
      <c r="E9" s="9">
        <f>叠彩10月!E9+E8</f>
        <v>740000</v>
      </c>
      <c r="F9" s="9">
        <f>叠彩10月!F9+F8</f>
        <v>380000</v>
      </c>
      <c r="G9" s="9">
        <f>叠彩10月!G9+G8</f>
        <v>0</v>
      </c>
      <c r="H9" s="9">
        <f>叠彩10月!H9+H8</f>
        <v>0</v>
      </c>
      <c r="I9" s="9">
        <f>叠彩10月!I9+I8</f>
        <v>14765.38</v>
      </c>
      <c r="J9" s="9">
        <f>叠彩10月!J9+J8</f>
        <v>0</v>
      </c>
      <c r="K9" s="9">
        <f>叠彩10月!K9+K8</f>
        <v>0</v>
      </c>
      <c r="L9" s="9">
        <f>叠彩10月!L9+L8</f>
        <v>0</v>
      </c>
      <c r="M9" s="9">
        <f>叠彩10月!M9+M8</f>
        <v>3365513.51</v>
      </c>
      <c r="N9" s="9">
        <f>叠彩10月!N9+N8</f>
        <v>3365513.51</v>
      </c>
      <c r="O9" s="9">
        <f>叠彩10月!O9+O8</f>
        <v>743</v>
      </c>
      <c r="P9" s="9">
        <f>叠彩10月!P9+P8</f>
        <v>179390</v>
      </c>
      <c r="Q9" s="9">
        <f>叠彩10月!Q9+Q8</f>
        <v>5630</v>
      </c>
      <c r="R9" s="9">
        <f>叠彩10月!R9+R8</f>
        <v>835670.02</v>
      </c>
      <c r="S9" s="9">
        <f>叠彩10月!S9+S8</f>
        <v>962</v>
      </c>
      <c r="T9" s="9">
        <f>叠彩10月!T9+T8</f>
        <v>2350453.49</v>
      </c>
      <c r="U9" s="9">
        <f>叠彩10月!U9+U8</f>
        <v>0</v>
      </c>
      <c r="V9" s="9">
        <f>叠彩10月!V9+V8</f>
        <v>0</v>
      </c>
      <c r="W9" s="9">
        <f>叠彩10月!W9+W8</f>
        <v>0</v>
      </c>
      <c r="X9" s="9">
        <f>叠彩2月!X9</f>
        <v>2223360.65</v>
      </c>
      <c r="Y9" s="9">
        <f>C9-M9</f>
        <v>-2230748.13</v>
      </c>
      <c r="Z9" s="9">
        <f>X9+Y9</f>
        <v>-7387.47999999998</v>
      </c>
      <c r="AA9" s="9">
        <f>叠彩5月!AA9+AA8</f>
        <v>0</v>
      </c>
      <c r="AB9" s="9">
        <f>叠彩5月!AB9+AB8</f>
        <v>0</v>
      </c>
      <c r="AC9" s="9">
        <f>叠彩5月!AC9+AC8</f>
        <v>0</v>
      </c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L1" workbookViewId="0">
      <selection activeCell="T10" sqref="T10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375" style="1" customWidth="1"/>
    <col min="6" max="6" width="11.5" style="1"/>
    <col min="7" max="8" width="9" style="1"/>
    <col min="9" max="9" width="10.25" style="1" customWidth="1"/>
    <col min="10" max="10" width="10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2.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6.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784527.36</v>
      </c>
      <c r="D8" s="9">
        <f>E8+F8+G8+H8</f>
        <v>750000</v>
      </c>
      <c r="E8" s="15"/>
      <c r="F8" s="15"/>
      <c r="G8" s="9">
        <v>750000</v>
      </c>
      <c r="H8" s="9"/>
      <c r="I8" s="15">
        <f>-15.66</f>
        <v>-15.66</v>
      </c>
      <c r="J8" s="15">
        <v>34543.02</v>
      </c>
      <c r="K8" s="9"/>
      <c r="L8" s="9"/>
      <c r="M8" s="9">
        <f>N8+U8+V8+W8</f>
        <v>400265.11</v>
      </c>
      <c r="N8" s="9">
        <f>P8+R8+T8</f>
        <v>400265.11</v>
      </c>
      <c r="O8" s="9">
        <v>577</v>
      </c>
      <c r="P8" s="15">
        <v>173000</v>
      </c>
      <c r="Q8" s="9">
        <v>702</v>
      </c>
      <c r="R8" s="15">
        <v>74615.41</v>
      </c>
      <c r="S8" s="9">
        <v>91</v>
      </c>
      <c r="T8" s="15">
        <v>152649.7</v>
      </c>
      <c r="U8" s="9"/>
      <c r="V8" s="9"/>
      <c r="W8" s="9"/>
      <c r="X8" s="29">
        <f>叠彩11月!Z8</f>
        <v>-7387.47999999998</v>
      </c>
      <c r="Y8" s="27">
        <f>C8-M8</f>
        <v>384262.25</v>
      </c>
      <c r="Z8" s="24">
        <f>X8+Y8</f>
        <v>376874.77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叠彩11月!C9+C8</f>
        <v>1919292.74</v>
      </c>
      <c r="D9" s="9">
        <f>叠彩11月!D9+D8</f>
        <v>1870000</v>
      </c>
      <c r="E9" s="9">
        <f>叠彩11月!E9+E8</f>
        <v>740000</v>
      </c>
      <c r="F9" s="9">
        <f>叠彩11月!F9+F8</f>
        <v>380000</v>
      </c>
      <c r="G9" s="9">
        <f>叠彩11月!G9+G8</f>
        <v>750000</v>
      </c>
      <c r="H9" s="9">
        <f>叠彩11月!H9+H8</f>
        <v>0</v>
      </c>
      <c r="I9" s="9">
        <f>叠彩11月!I9+I8</f>
        <v>14749.72</v>
      </c>
      <c r="J9" s="9">
        <f>叠彩11月!J9+J8</f>
        <v>34543.02</v>
      </c>
      <c r="K9" s="9">
        <f>叠彩11月!K9+K8</f>
        <v>0</v>
      </c>
      <c r="L9" s="9">
        <f>叠彩11月!L9+L8</f>
        <v>0</v>
      </c>
      <c r="M9" s="9">
        <f>叠彩11月!M9+M8</f>
        <v>3765778.62</v>
      </c>
      <c r="N9" s="9">
        <f>叠彩11月!N9+N8</f>
        <v>3765778.62</v>
      </c>
      <c r="O9" s="9">
        <f>叠彩11月!O9+O8</f>
        <v>1320</v>
      </c>
      <c r="P9" s="9">
        <f>叠彩11月!P9+P8</f>
        <v>352390</v>
      </c>
      <c r="Q9" s="9">
        <f>叠彩11月!Q9+Q8</f>
        <v>6332</v>
      </c>
      <c r="R9" s="9">
        <f>叠彩11月!R9+R8</f>
        <v>910285.43</v>
      </c>
      <c r="S9" s="9">
        <f>叠彩11月!S9+S8</f>
        <v>1053</v>
      </c>
      <c r="T9" s="9">
        <f>叠彩11月!T9+T8</f>
        <v>2503103.19</v>
      </c>
      <c r="U9" s="9">
        <f>叠彩11月!U9+U8</f>
        <v>0</v>
      </c>
      <c r="V9" s="9">
        <f>叠彩11月!V9+V8</f>
        <v>0</v>
      </c>
      <c r="W9" s="9">
        <f>叠彩11月!W9+W8</f>
        <v>0</v>
      </c>
      <c r="X9" s="9">
        <f>叠彩2月!X9</f>
        <v>2223360.65</v>
      </c>
      <c r="Y9" s="9">
        <f>C9-M9</f>
        <v>-1846485.88</v>
      </c>
      <c r="Z9" s="9">
        <f>X9+Y9</f>
        <v>376874.77</v>
      </c>
      <c r="AA9" s="9">
        <f>叠彩5月!AA9+AA8</f>
        <v>0</v>
      </c>
      <c r="AB9" s="9">
        <f>叠彩5月!AB9+AB8</f>
        <v>0</v>
      </c>
      <c r="AC9" s="9">
        <f>叠彩5月!AC9+AC8</f>
        <v>0</v>
      </c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X9" sqref="X9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5" style="1" customWidth="1"/>
    <col min="10" max="10" width="4.875" style="1" customWidth="1"/>
    <col min="11" max="11" width="5.125" style="1" customWidth="1"/>
    <col min="12" max="12" width="7.875" style="1" customWidth="1"/>
    <col min="13" max="14" width="9" style="1"/>
    <col min="15" max="15" width="12.5" style="1" customWidth="1"/>
    <col min="16" max="16" width="12.25" style="1" customWidth="1"/>
    <col min="17" max="17" width="9" style="1"/>
    <col min="18" max="18" width="7.125" style="1" customWidth="1"/>
    <col min="19" max="19" width="11.125" style="1" customWidth="1"/>
    <col min="20" max="20" width="8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5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28">
        <v>1450109.63</v>
      </c>
      <c r="Y8" s="16"/>
      <c r="Z8" s="24">
        <f>X8</f>
        <v>1450109.63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4">
        <f>X8</f>
        <v>1450109.63</v>
      </c>
      <c r="Y9" s="16"/>
      <c r="Z9" s="24">
        <f>X9+Y9</f>
        <v>1450109.63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G1" workbookViewId="0">
      <selection activeCell="P8" sqref="P8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5" style="1" customWidth="1"/>
    <col min="10" max="10" width="4.875" style="1" customWidth="1"/>
    <col min="11" max="11" width="5.125" style="1" customWidth="1"/>
    <col min="12" max="12" width="7.875" style="1" customWidth="1"/>
    <col min="13" max="14" width="9.375" style="1"/>
    <col min="15" max="15" width="12.5" style="1" customWidth="1"/>
    <col min="16" max="16" width="12.25" style="1" customWidth="1"/>
    <col min="17" max="17" width="9" style="1"/>
    <col min="18" max="18" width="7.125" style="1" customWidth="1"/>
    <col min="19" max="19" width="11.125" style="1" customWidth="1"/>
    <col min="20" max="20" width="8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0.6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/>
      <c r="D8" s="9"/>
      <c r="E8" s="9"/>
      <c r="F8" s="9"/>
      <c r="G8" s="9"/>
      <c r="H8" s="9"/>
      <c r="I8" s="9"/>
      <c r="J8" s="9"/>
      <c r="K8" s="9"/>
      <c r="L8" s="9"/>
      <c r="M8" s="9">
        <f>N8+U8+V8+W8</f>
        <v>94111.16</v>
      </c>
      <c r="N8" s="9">
        <f>P8+R8+T8</f>
        <v>94111.16</v>
      </c>
      <c r="O8" s="9">
        <v>144</v>
      </c>
      <c r="P8" s="9">
        <v>60584</v>
      </c>
      <c r="Q8" s="9"/>
      <c r="R8" s="9">
        <v>633.32</v>
      </c>
      <c r="S8" s="9"/>
      <c r="T8" s="9">
        <f>32893.84</f>
        <v>32893.84</v>
      </c>
      <c r="U8" s="9"/>
      <c r="V8" s="9"/>
      <c r="W8" s="9"/>
      <c r="X8" s="24">
        <f>象山1月!Z8</f>
        <v>1450109.63</v>
      </c>
      <c r="Y8" s="27">
        <f>C8-M8</f>
        <v>-94111.16</v>
      </c>
      <c r="Z8" s="24">
        <f>X8+Y8</f>
        <v>1355998.47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9">
        <f>M8+象山1月!M9</f>
        <v>94111.16</v>
      </c>
      <c r="N9" s="9">
        <f>N8+象山1月!N9</f>
        <v>94111.16</v>
      </c>
      <c r="O9" s="9">
        <f>象山1月!O9+O8</f>
        <v>144</v>
      </c>
      <c r="P9" s="9">
        <f>象山1月!P9+P8</f>
        <v>60584</v>
      </c>
      <c r="Q9" s="9">
        <f>象山1月!Q9+Q8</f>
        <v>0</v>
      </c>
      <c r="R9" s="9">
        <f>象山1月!R9+R8</f>
        <v>633.32</v>
      </c>
      <c r="S9" s="9">
        <f>象山1月!S9+S8</f>
        <v>0</v>
      </c>
      <c r="T9" s="9">
        <f>象山1月!T9+T8</f>
        <v>32893.84</v>
      </c>
      <c r="U9" s="9"/>
      <c r="V9" s="9"/>
      <c r="W9" s="9"/>
      <c r="X9" s="24">
        <f>象山1月!X9</f>
        <v>1450109.63</v>
      </c>
      <c r="Y9" s="27">
        <f>象山1月!Y9+Y8</f>
        <v>-94111.16</v>
      </c>
      <c r="Z9" s="24">
        <f>X9+Y9</f>
        <v>1355998.47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 t="s">
        <v>87</v>
      </c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 t="s">
        <v>87</v>
      </c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N1" workbookViewId="0">
      <selection activeCell="Z9" sqref="Z9"/>
    </sheetView>
  </sheetViews>
  <sheetFormatPr defaultColWidth="9" defaultRowHeight="14.25"/>
  <cols>
    <col min="1" max="1" width="9.125" style="1" customWidth="1"/>
    <col min="2" max="2" width="17" style="1" customWidth="1"/>
    <col min="3" max="3" width="12.125" style="1" customWidth="1"/>
    <col min="4" max="4" width="8.375" style="1" customWidth="1"/>
    <col min="5" max="5" width="8.625" style="1" customWidth="1"/>
    <col min="6" max="8" width="9" style="1"/>
    <col min="9" max="9" width="7.5" style="1" customWidth="1"/>
    <col min="10" max="10" width="13.125" style="1" customWidth="1"/>
    <col min="11" max="11" width="6.875" style="1" customWidth="1"/>
    <col min="12" max="12" width="7.875" style="1" customWidth="1"/>
    <col min="13" max="14" width="12.625" style="1"/>
    <col min="15" max="15" width="12.5" style="1" customWidth="1"/>
    <col min="16" max="16" width="12.25" style="1" customWidth="1"/>
    <col min="17" max="17" width="9" style="1"/>
    <col min="18" max="18" width="14.125" style="1" customWidth="1"/>
    <col min="19" max="19" width="11.125" style="1" customWidth="1"/>
    <col min="20" max="20" width="12.1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5.25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秀峰3月!C8+叠彩3月!C8+象山3月!C8+七星3月!C8+雁山3月!C8</f>
        <v>282217.8</v>
      </c>
      <c r="D8" s="27">
        <f>秀峰3月!D8+叠彩3月!D8+象山3月!D8+七星3月!D8+雁山3月!D8</f>
        <v>0</v>
      </c>
      <c r="E8" s="27">
        <f>秀峰3月!E8+叠彩3月!E8+象山3月!E8+七星3月!E8+雁山3月!E8</f>
        <v>0</v>
      </c>
      <c r="F8" s="27">
        <f>秀峰3月!F8+叠彩3月!F8+象山3月!F8+七星3月!F8+雁山3月!F8</f>
        <v>0</v>
      </c>
      <c r="G8" s="27">
        <f>秀峰3月!G8+叠彩3月!G8+象山3月!G8+七星3月!G8+雁山3月!G8</f>
        <v>0</v>
      </c>
      <c r="H8" s="27">
        <f>秀峰3月!H8+叠彩3月!H8+象山3月!H8+七星3月!H8+雁山3月!H8</f>
        <v>0</v>
      </c>
      <c r="I8" s="27">
        <f>秀峰3月!I8+叠彩3月!I8+象山3月!I8+七星3月!I8+雁山3月!I8</f>
        <v>15.1</v>
      </c>
      <c r="J8" s="27">
        <f>秀峰3月!J8+叠彩3月!J8+象山3月!J8+七星3月!J8+雁山3月!J8</f>
        <v>282202.7</v>
      </c>
      <c r="K8" s="27">
        <f>秀峰3月!K8+叠彩3月!K8+象山3月!K8+七星3月!K8+雁山3月!K8</f>
        <v>0</v>
      </c>
      <c r="L8" s="27">
        <f>秀峰3月!L8+叠彩3月!L8+象山3月!L8+七星3月!L8+雁山3月!L8</f>
        <v>0</v>
      </c>
      <c r="M8" s="27">
        <f>秀峰3月!M8+叠彩3月!M8+象山3月!M8+七星3月!M8+雁山3月!M8</f>
        <v>4487041.13</v>
      </c>
      <c r="N8" s="27">
        <f>秀峰3月!N8+叠彩3月!N8+象山3月!N8+七星3月!N8+雁山3月!N8</f>
        <v>4487041.13</v>
      </c>
      <c r="O8" s="27">
        <f>秀峰3月!O8+叠彩3月!O8+象山3月!O8+七星3月!O8+雁山3月!O8</f>
        <v>256</v>
      </c>
      <c r="P8" s="27">
        <f>秀峰3月!P8+叠彩3月!P8+象山3月!P8+七星3月!P8+雁山3月!P8</f>
        <v>40118</v>
      </c>
      <c r="Q8" s="27">
        <f>秀峰3月!Q8+叠彩3月!Q8+象山3月!Q8+七星3月!Q8+雁山3月!Q8</f>
        <v>6719</v>
      </c>
      <c r="R8" s="27">
        <f>秀峰3月!R8+叠彩3月!R8+象山3月!R8+七星3月!R8+雁山3月!R8</f>
        <v>1191913.14</v>
      </c>
      <c r="S8" s="27">
        <f>秀峰3月!S8+叠彩3月!S8+象山3月!S8+七星3月!S8+雁山3月!S8</f>
        <v>1522</v>
      </c>
      <c r="T8" s="27">
        <f>秀峰3月!T8+叠彩3月!T8+象山3月!T8+七星3月!T8+雁山3月!T8</f>
        <v>3255009.99</v>
      </c>
      <c r="U8" s="27">
        <f>秀峰3月!U8+叠彩3月!U8+象山3月!U8+七星3月!U8+雁山3月!U8</f>
        <v>0</v>
      </c>
      <c r="V8" s="27">
        <f>秀峰3月!V8+叠彩3月!V8+象山3月!V8+七星3月!V8+雁山3月!V8</f>
        <v>0</v>
      </c>
      <c r="W8" s="27">
        <f>秀峰3月!W8+叠彩3月!W8+象山3月!W8+七星3月!W8+雁山3月!W8</f>
        <v>0</v>
      </c>
      <c r="X8" s="27">
        <f>'医疗救助基金收支表汇总（2月）'!Z8</f>
        <v>8492781.15</v>
      </c>
      <c r="Y8" s="27">
        <f>秀峰3月!Y8+叠彩3月!Y8+象山3月!Y8+七星3月!Y8+雁山3月!Y8</f>
        <v>-4204823.33</v>
      </c>
      <c r="Z8" s="27">
        <f>秀峰3月!Z8+叠彩3月!Z8+象山3月!Z8+七星3月!Z8+雁山3月!Z8</f>
        <v>4287957.82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秀峰3月!C9+叠彩3月!C9+象山3月!C9+七星3月!C9+雁山3月!C9</f>
        <v>308980.34</v>
      </c>
      <c r="D9" s="27">
        <f>秀峰3月!D9+叠彩3月!D9+象山3月!D9+七星3月!D9+雁山3月!D9</f>
        <v>0</v>
      </c>
      <c r="E9" s="27">
        <f>秀峰3月!E9+叠彩3月!E9+象山3月!E9+七星3月!E9+雁山3月!E9</f>
        <v>0</v>
      </c>
      <c r="F9" s="27">
        <f>秀峰3月!F9+叠彩3月!F9+象山3月!F9+七星3月!F9+雁山3月!F9</f>
        <v>0</v>
      </c>
      <c r="G9" s="27">
        <f>秀峰3月!G9+叠彩3月!G9+象山3月!G9+七星3月!G9+雁山3月!G9</f>
        <v>0</v>
      </c>
      <c r="H9" s="27">
        <f>秀峰3月!H9+叠彩3月!H9+象山3月!H9+七星3月!H9+雁山3月!H9</f>
        <v>0</v>
      </c>
      <c r="I9" s="27">
        <f>秀峰3月!I9+叠彩3月!I9+象山3月!I9+七星3月!I9+雁山3月!I9</f>
        <v>79.68</v>
      </c>
      <c r="J9" s="27">
        <f>秀峰3月!J9+叠彩3月!J9+象山3月!J9+七星3月!J9+雁山3月!J9</f>
        <v>308900.66</v>
      </c>
      <c r="K9" s="27">
        <f>秀峰3月!K9+叠彩3月!K9+象山3月!K9+七星3月!K9+雁山3月!K9</f>
        <v>0</v>
      </c>
      <c r="L9" s="27">
        <f>秀峰3月!L9+叠彩3月!L9+象山3月!L9+七星3月!L9+雁山3月!L9</f>
        <v>0</v>
      </c>
      <c r="M9" s="27">
        <f>秀峰3月!M9+叠彩3月!M9+象山3月!M9+七星3月!M9+雁山3月!M9</f>
        <v>4727188.84</v>
      </c>
      <c r="N9" s="27">
        <f>秀峰3月!N9+叠彩3月!N9+象山3月!N9+七星3月!N9+雁山3月!N9</f>
        <v>4727188.84</v>
      </c>
      <c r="O9" s="27">
        <f>秀峰3月!O9+叠彩3月!O9+象山3月!O9+七星3月!O9+雁山3月!O9</f>
        <v>798</v>
      </c>
      <c r="P9" s="27">
        <f>秀峰3月!P9+叠彩3月!P9+象山3月!P9+七星3月!P9+雁山3月!P9</f>
        <v>201120</v>
      </c>
      <c r="Q9" s="27">
        <f>秀峰3月!Q9+叠彩3月!Q9+象山3月!Q9+七星3月!Q9+雁山3月!Q9</f>
        <v>6719</v>
      </c>
      <c r="R9" s="27">
        <f>秀峰3月!R9+叠彩3月!R9+象山3月!R9+七星3月!R9+雁山3月!R9</f>
        <v>1197529.48</v>
      </c>
      <c r="S9" s="27">
        <f>秀峰3月!S9+叠彩3月!S9+象山3月!S9+七星3月!S9+雁山3月!S9</f>
        <v>1522</v>
      </c>
      <c r="T9" s="27">
        <f>秀峰3月!T9+叠彩3月!T9+象山3月!T9+七星3月!T9+雁山3月!T9</f>
        <v>3328539.36</v>
      </c>
      <c r="U9" s="27">
        <f>秀峰3月!U9+叠彩3月!U9+象山3月!U9+七星3月!U9+雁山3月!U9</f>
        <v>0</v>
      </c>
      <c r="V9" s="27">
        <f>秀峰3月!V9+叠彩3月!V9+象山3月!V9+七星3月!V9+雁山3月!V9</f>
        <v>0</v>
      </c>
      <c r="W9" s="27">
        <f>秀峰3月!W9+叠彩3月!W9+象山3月!W9+七星3月!W9+雁山3月!W9</f>
        <v>0</v>
      </c>
      <c r="X9" s="27">
        <f>秀峰2月!X9+叠彩2月!X9+象山2月!X9+七星2月!X9+雁山2月!X9</f>
        <v>8706166.32</v>
      </c>
      <c r="Y9" s="27">
        <f>秀峰3月!Y9+叠彩3月!Y9+象山3月!Y9+七星3月!Y9+雁山3月!Y9</f>
        <v>-4418208.5</v>
      </c>
      <c r="Z9" s="27">
        <f>秀峰3月!Z9+叠彩3月!Z9+象山3月!Z9+七星3月!Z9+雁山3月!Z9</f>
        <v>4287957.82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Q9" sqref="Q9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375" style="1" customWidth="1"/>
    <col min="19" max="19" width="11.125" style="1" customWidth="1"/>
    <col min="20" max="20" width="10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3.8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16">
        <f>D8+I8+J8+K8+L8</f>
        <v>1.31</v>
      </c>
      <c r="D8" s="16">
        <f>E8+F8+G8+H8</f>
        <v>0</v>
      </c>
      <c r="E8" s="9"/>
      <c r="F8" s="9"/>
      <c r="G8" s="9"/>
      <c r="H8" s="9"/>
      <c r="I8" s="9">
        <v>1.31</v>
      </c>
      <c r="J8" s="9"/>
      <c r="K8" s="9"/>
      <c r="L8" s="9"/>
      <c r="M8" s="9">
        <f>N8+U8+V8+W8</f>
        <v>1278495.9</v>
      </c>
      <c r="N8" s="9">
        <f>P8+R8+T8</f>
        <v>1278495.9</v>
      </c>
      <c r="O8" s="9">
        <v>0</v>
      </c>
      <c r="P8" s="9">
        <v>31416</v>
      </c>
      <c r="Q8" s="9">
        <v>1834</v>
      </c>
      <c r="R8" s="22">
        <v>317096.73</v>
      </c>
      <c r="S8" s="9">
        <v>362</v>
      </c>
      <c r="T8" s="9">
        <v>929983.17</v>
      </c>
      <c r="U8" s="9"/>
      <c r="V8" s="9"/>
      <c r="W8" s="9"/>
      <c r="X8" s="24">
        <f>象山2月!Z8</f>
        <v>1355998.47</v>
      </c>
      <c r="Y8" s="27">
        <f>C8-M8</f>
        <v>-1278494.59</v>
      </c>
      <c r="Z8" s="24">
        <f>X8+Y8</f>
        <v>77503.8800000001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D9+I9+J9+K9+L9</f>
        <v>1.31</v>
      </c>
      <c r="D9" s="16">
        <f>E9+F9+G9+H9</f>
        <v>0</v>
      </c>
      <c r="E9" s="16">
        <f>E8+象山2月!E9</f>
        <v>0</v>
      </c>
      <c r="F9" s="16">
        <f>F8+象山2月!F9</f>
        <v>0</v>
      </c>
      <c r="G9" s="16">
        <f>G8+象山2月!G9</f>
        <v>0</v>
      </c>
      <c r="H9" s="16">
        <f>H8+象山2月!H9</f>
        <v>0</v>
      </c>
      <c r="I9" s="16">
        <f>I8+象山2月!I9</f>
        <v>1.31</v>
      </c>
      <c r="J9" s="16">
        <f>J8+象山2月!J9</f>
        <v>0</v>
      </c>
      <c r="K9" s="16">
        <f>K8+象山2月!K9</f>
        <v>0</v>
      </c>
      <c r="L9" s="16">
        <f>L8+象山2月!L9</f>
        <v>0</v>
      </c>
      <c r="M9" s="9">
        <f>象山2月!M9+M8</f>
        <v>1372607.06</v>
      </c>
      <c r="N9" s="9">
        <f>象山2月!N9+N8</f>
        <v>1372607.06</v>
      </c>
      <c r="O9" s="9">
        <f>象山2月!O9+O8</f>
        <v>144</v>
      </c>
      <c r="P9" s="9">
        <f>象山2月!P9+P8</f>
        <v>92000</v>
      </c>
      <c r="Q9" s="9">
        <f>象山2月!Q9+Q8</f>
        <v>1834</v>
      </c>
      <c r="R9" s="22">
        <f>象山2月!R9+R8</f>
        <v>317730.05</v>
      </c>
      <c r="S9" s="9">
        <f>象山2月!S9+S8</f>
        <v>362</v>
      </c>
      <c r="T9" s="22">
        <f>象山2月!T9+T8</f>
        <v>962877.01</v>
      </c>
      <c r="U9" s="9"/>
      <c r="V9" s="9"/>
      <c r="W9" s="9"/>
      <c r="X9" s="24">
        <f>象山2月!X9</f>
        <v>1450109.63</v>
      </c>
      <c r="Y9" s="27">
        <f>象山2月!Y9+Y8</f>
        <v>-1372605.75</v>
      </c>
      <c r="Z9" s="24">
        <f>X9+Y9</f>
        <v>77503.8800000001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 t="s">
        <v>87</v>
      </c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K1" workbookViewId="0">
      <selection activeCell="S8" sqref="S8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8.62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375" style="1" customWidth="1"/>
    <col min="19" max="19" width="11.125" style="1" customWidth="1"/>
    <col min="20" max="20" width="10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3.8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16">
        <f>D8+I8+J8+K8+L8</f>
        <v>1214318.66</v>
      </c>
      <c r="D8" s="16">
        <f>E8+F8+G8+H8</f>
        <v>1210000</v>
      </c>
      <c r="E8" s="9">
        <v>400000</v>
      </c>
      <c r="F8" s="9">
        <v>60000</v>
      </c>
      <c r="G8" s="9">
        <v>750000</v>
      </c>
      <c r="H8" s="9"/>
      <c r="I8" s="15">
        <v>4318.66</v>
      </c>
      <c r="J8" s="9"/>
      <c r="K8" s="9"/>
      <c r="L8" s="9"/>
      <c r="M8" s="9">
        <f>N8+U8+V8+W8</f>
        <v>65939.63</v>
      </c>
      <c r="N8" s="9">
        <f>P8+R8+T8</f>
        <v>65939.63</v>
      </c>
      <c r="O8" s="9">
        <v>95</v>
      </c>
      <c r="P8" s="9">
        <v>58232</v>
      </c>
      <c r="Q8" s="9">
        <v>25</v>
      </c>
      <c r="R8" s="22">
        <v>0</v>
      </c>
      <c r="S8" s="9">
        <v>1</v>
      </c>
      <c r="T8" s="9">
        <v>7707.63</v>
      </c>
      <c r="U8" s="9"/>
      <c r="V8" s="9"/>
      <c r="W8" s="9"/>
      <c r="X8" s="24">
        <f>象山3月!Z8</f>
        <v>77503.8800000001</v>
      </c>
      <c r="Y8" s="27">
        <f>C8-M8</f>
        <v>1148379.03</v>
      </c>
      <c r="Z8" s="24">
        <f>X8+Y8</f>
        <v>1225882.91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D9+I9+J9+K9+L9</f>
        <v>1214319.97</v>
      </c>
      <c r="D9" s="16">
        <f>E9+F9+G9+H9</f>
        <v>1210000</v>
      </c>
      <c r="E9" s="16">
        <f>E8+象山2月!E9</f>
        <v>400000</v>
      </c>
      <c r="F9" s="16">
        <f>F8+象山2月!F9</f>
        <v>60000</v>
      </c>
      <c r="G9" s="16">
        <f>G8+象山2月!G9</f>
        <v>750000</v>
      </c>
      <c r="H9" s="16">
        <f>H8+象山2月!H9</f>
        <v>0</v>
      </c>
      <c r="I9" s="16">
        <f>I8+象山3月!I9</f>
        <v>4319.97</v>
      </c>
      <c r="J9" s="16">
        <f>J8+象山2月!J9</f>
        <v>0</v>
      </c>
      <c r="K9" s="16">
        <f>K8+象山2月!K9</f>
        <v>0</v>
      </c>
      <c r="L9" s="16">
        <f>L8+象山2月!L9</f>
        <v>0</v>
      </c>
      <c r="M9" s="9">
        <f>象山3月!M9+M8</f>
        <v>1438546.69</v>
      </c>
      <c r="N9" s="9">
        <f>象山3月!N9+N8</f>
        <v>1438546.69</v>
      </c>
      <c r="O9" s="9">
        <f>象山2月!O9+O8</f>
        <v>239</v>
      </c>
      <c r="P9" s="9">
        <f>象山3月!P9+P8</f>
        <v>150232</v>
      </c>
      <c r="Q9" s="9">
        <f>象山3月!Q9+Q8</f>
        <v>1859</v>
      </c>
      <c r="R9" s="22">
        <f>象山3月!R9+R8</f>
        <v>317730.05</v>
      </c>
      <c r="S9" s="9">
        <f>象山3月!S9+S8</f>
        <v>363</v>
      </c>
      <c r="T9" s="22">
        <f>象山3月!T9+T8</f>
        <v>970584.64</v>
      </c>
      <c r="U9" s="9"/>
      <c r="V9" s="9"/>
      <c r="W9" s="9"/>
      <c r="X9" s="24">
        <f>象山2月!X9</f>
        <v>1450109.63</v>
      </c>
      <c r="Y9" s="27">
        <f>象山3月!Y9+Y8</f>
        <v>-224226.72</v>
      </c>
      <c r="Z9" s="24">
        <f>X9+Y9</f>
        <v>1225882.91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 t="s">
        <v>87</v>
      </c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H3" workbookViewId="0">
      <selection activeCell="C3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8.62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375" style="1" customWidth="1"/>
    <col min="19" max="19" width="11.125" style="1" customWidth="1"/>
    <col min="20" max="20" width="10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3.8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16">
        <f>D8+I8+J8+K8+L8</f>
        <v>310000.04</v>
      </c>
      <c r="D8" s="16">
        <f>E8+F8+G8+H8</f>
        <v>310000</v>
      </c>
      <c r="E8" s="9">
        <v>-400000</v>
      </c>
      <c r="F8" s="9">
        <v>710000</v>
      </c>
      <c r="G8" s="9">
        <v>0</v>
      </c>
      <c r="H8" s="9"/>
      <c r="I8" s="15">
        <v>0.04</v>
      </c>
      <c r="J8" s="9"/>
      <c r="K8" s="9"/>
      <c r="L8" s="9"/>
      <c r="M8" s="9">
        <f>N8+U8+V8+W8</f>
        <v>5635.87</v>
      </c>
      <c r="N8" s="9">
        <f>P8+R8+T8</f>
        <v>5635.87</v>
      </c>
      <c r="O8" s="9">
        <v>0</v>
      </c>
      <c r="P8" s="9">
        <v>0</v>
      </c>
      <c r="Q8" s="9">
        <v>2</v>
      </c>
      <c r="R8" s="22">
        <v>327.35</v>
      </c>
      <c r="S8" s="9">
        <v>0</v>
      </c>
      <c r="T8" s="9">
        <v>5308.52</v>
      </c>
      <c r="U8" s="9"/>
      <c r="V8" s="9"/>
      <c r="W8" s="9"/>
      <c r="X8" s="24">
        <f>象山4月!Z8</f>
        <v>1225882.91</v>
      </c>
      <c r="Y8" s="27">
        <f>C8-M8</f>
        <v>304364.17</v>
      </c>
      <c r="Z8" s="24">
        <f>X8+Y8</f>
        <v>1530247.08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C8+象山4月!C9</f>
        <v>1524320.01</v>
      </c>
      <c r="D9" s="16">
        <f>D8+象山4月!D9</f>
        <v>1520000</v>
      </c>
      <c r="E9" s="16">
        <f>E8+象山4月!E9</f>
        <v>0</v>
      </c>
      <c r="F9" s="16">
        <f>F8+象山4月!F9</f>
        <v>770000</v>
      </c>
      <c r="G9" s="16">
        <f>G8+象山4月!G9</f>
        <v>750000</v>
      </c>
      <c r="H9" s="16">
        <f>H8+象山4月!H9</f>
        <v>0</v>
      </c>
      <c r="I9" s="16">
        <f>I8+象山4月!I9</f>
        <v>4320.01</v>
      </c>
      <c r="J9" s="16">
        <f>J8+象山4月!J9</f>
        <v>0</v>
      </c>
      <c r="K9" s="16">
        <f>K8+象山4月!K9</f>
        <v>0</v>
      </c>
      <c r="L9" s="16">
        <f>L8+象山4月!L9</f>
        <v>0</v>
      </c>
      <c r="M9" s="16">
        <f>M8+象山4月!M9</f>
        <v>1444182.56</v>
      </c>
      <c r="N9" s="16">
        <f>N8+象山4月!N9</f>
        <v>1444182.56</v>
      </c>
      <c r="O9" s="16">
        <f>O8+象山4月!O9</f>
        <v>239</v>
      </c>
      <c r="P9" s="16">
        <f>P8+象山4月!P9</f>
        <v>150232</v>
      </c>
      <c r="Q9" s="16">
        <f>Q8+象山4月!Q9</f>
        <v>1861</v>
      </c>
      <c r="R9" s="16">
        <f>R8+象山4月!R9</f>
        <v>318057.4</v>
      </c>
      <c r="S9" s="16">
        <f>S8+象山4月!S9</f>
        <v>363</v>
      </c>
      <c r="T9" s="16">
        <f>T8+象山4月!T9</f>
        <v>975893.16</v>
      </c>
      <c r="U9" s="16">
        <f>U8+象山4月!U9</f>
        <v>0</v>
      </c>
      <c r="V9" s="16">
        <f>V8+象山4月!V9</f>
        <v>0</v>
      </c>
      <c r="W9" s="16">
        <f>W8+象山4月!W9</f>
        <v>0</v>
      </c>
      <c r="X9" s="24">
        <f>象山2月!X9</f>
        <v>1450109.63</v>
      </c>
      <c r="Y9" s="27">
        <f>象山4月!Y9+Y8</f>
        <v>80137.4499999998</v>
      </c>
      <c r="Z9" s="24">
        <f>X9+Y9</f>
        <v>1530247.08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 t="s">
        <v>87</v>
      </c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8.62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375" style="1" customWidth="1"/>
    <col min="19" max="19" width="11.125" style="1" customWidth="1"/>
    <col min="20" max="20" width="10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3.8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16">
        <f>D8+I8+J8+K8+L8</f>
        <v>1000000.22</v>
      </c>
      <c r="D8" s="16">
        <f>E8+F8+G8+H8</f>
        <v>1000000</v>
      </c>
      <c r="E8" s="9">
        <v>1000000</v>
      </c>
      <c r="F8" s="9"/>
      <c r="G8" s="9">
        <v>0</v>
      </c>
      <c r="H8" s="9"/>
      <c r="I8" s="15">
        <v>0.22</v>
      </c>
      <c r="J8" s="9"/>
      <c r="K8" s="9"/>
      <c r="L8" s="9"/>
      <c r="M8" s="9">
        <f>N8+U8+V8+W8</f>
        <v>1184930.89</v>
      </c>
      <c r="N8" s="9">
        <f>P8+R8+T8</f>
        <v>1184930.89</v>
      </c>
      <c r="O8" s="9">
        <v>47</v>
      </c>
      <c r="P8" s="9">
        <v>12464</v>
      </c>
      <c r="Q8" s="9">
        <v>1391</v>
      </c>
      <c r="R8" s="22">
        <v>322121.11</v>
      </c>
      <c r="S8" s="9">
        <v>308</v>
      </c>
      <c r="T8" s="9">
        <v>850345.78</v>
      </c>
      <c r="U8" s="9"/>
      <c r="V8" s="9"/>
      <c r="W8" s="9"/>
      <c r="X8" s="24">
        <f>象山5月!Z8</f>
        <v>1530247.08</v>
      </c>
      <c r="Y8" s="27">
        <f>C8-M8</f>
        <v>-184930.67</v>
      </c>
      <c r="Z8" s="24">
        <f>X8+Y8</f>
        <v>1345316.41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C8+象山5月!C9</f>
        <v>2524320.23</v>
      </c>
      <c r="D9" s="16">
        <f>D8+象山5月!D9</f>
        <v>2520000</v>
      </c>
      <c r="E9" s="16">
        <f>E8+象山5月!E9</f>
        <v>1000000</v>
      </c>
      <c r="F9" s="16">
        <f>F8+象山5月!F9</f>
        <v>770000</v>
      </c>
      <c r="G9" s="16">
        <f>G8+象山5月!G9</f>
        <v>750000</v>
      </c>
      <c r="H9" s="16">
        <f>H8+象山5月!H9</f>
        <v>0</v>
      </c>
      <c r="I9" s="16">
        <f>I8+象山5月!I9</f>
        <v>4320.23</v>
      </c>
      <c r="J9" s="16">
        <f>J8+象山5月!J9</f>
        <v>0</v>
      </c>
      <c r="K9" s="16">
        <f>K8+象山5月!K9</f>
        <v>0</v>
      </c>
      <c r="L9" s="16">
        <f>L8+象山5月!L9</f>
        <v>0</v>
      </c>
      <c r="M9" s="16">
        <f>M8+象山5月!M9</f>
        <v>2629113.45</v>
      </c>
      <c r="N9" s="16">
        <f>N8+象山5月!N9</f>
        <v>2629113.45</v>
      </c>
      <c r="O9" s="16">
        <f>O8+象山5月!O9</f>
        <v>286</v>
      </c>
      <c r="P9" s="16">
        <f>P8+象山5月!P9</f>
        <v>162696</v>
      </c>
      <c r="Q9" s="16">
        <f>Q8+象山5月!Q9</f>
        <v>3252</v>
      </c>
      <c r="R9" s="16">
        <f>R8+象山5月!R9</f>
        <v>640178.51</v>
      </c>
      <c r="S9" s="16">
        <f>S8+象山5月!S9</f>
        <v>671</v>
      </c>
      <c r="T9" s="16">
        <f>T8+象山5月!T9</f>
        <v>1826238.94</v>
      </c>
      <c r="U9" s="16">
        <f>U8+象山5月!U9</f>
        <v>0</v>
      </c>
      <c r="V9" s="16">
        <f>V8+象山5月!V9</f>
        <v>0</v>
      </c>
      <c r="W9" s="16">
        <f>W8+象山5月!W9</f>
        <v>0</v>
      </c>
      <c r="X9" s="24">
        <f>象山2月!X9</f>
        <v>1450109.63</v>
      </c>
      <c r="Y9" s="27">
        <f>C9-M9</f>
        <v>-104793.22</v>
      </c>
      <c r="Z9" s="24">
        <f>X9+Y9</f>
        <v>1345316.41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 t="s">
        <v>87</v>
      </c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P9" sqref="P9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13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375" style="1" customWidth="1"/>
    <col min="19" max="19" width="11.125" style="1" customWidth="1"/>
    <col min="20" max="20" width="10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3.8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16">
        <f>D8+I8+J8+K8+L8</f>
        <v>11341.43</v>
      </c>
      <c r="D8" s="16">
        <f>E8+F8+G8+H8</f>
        <v>0</v>
      </c>
      <c r="E8" s="9">
        <v>0</v>
      </c>
      <c r="F8" s="9"/>
      <c r="G8" s="9">
        <v>0</v>
      </c>
      <c r="H8" s="9"/>
      <c r="I8" s="15">
        <v>11341.43</v>
      </c>
      <c r="J8" s="9"/>
      <c r="K8" s="9"/>
      <c r="L8" s="9"/>
      <c r="M8" s="9">
        <f>N8+U8+V8+W8</f>
        <v>460826.85</v>
      </c>
      <c r="N8" s="9">
        <f>P8+R8+T8</f>
        <v>460826.85</v>
      </c>
      <c r="O8" s="9">
        <v>5</v>
      </c>
      <c r="P8" s="9">
        <v>1140</v>
      </c>
      <c r="Q8" s="9">
        <v>1209</v>
      </c>
      <c r="R8" s="22">
        <v>185016.26</v>
      </c>
      <c r="S8" s="9">
        <v>149</v>
      </c>
      <c r="T8" s="9">
        <v>274670.59</v>
      </c>
      <c r="U8" s="9"/>
      <c r="V8" s="9"/>
      <c r="W8" s="9"/>
      <c r="X8" s="24">
        <f>象山6月!Z8</f>
        <v>1345316.41</v>
      </c>
      <c r="Y8" s="27">
        <f>C8-M8</f>
        <v>-449485.42</v>
      </c>
      <c r="Z8" s="24">
        <f>X8+Y8</f>
        <v>895830.99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C8+象山6月!C9</f>
        <v>2535661.66</v>
      </c>
      <c r="D9" s="16">
        <f>D8+象山6月!D9</f>
        <v>2520000</v>
      </c>
      <c r="E9" s="16">
        <f>E8+象山6月!E9</f>
        <v>1000000</v>
      </c>
      <c r="F9" s="16">
        <f>F8+象山6月!F9</f>
        <v>770000</v>
      </c>
      <c r="G9" s="16">
        <f>G8+象山6月!G9</f>
        <v>750000</v>
      </c>
      <c r="H9" s="16">
        <f>H8+象山6月!H9</f>
        <v>0</v>
      </c>
      <c r="I9" s="16">
        <f>I8+象山6月!I9</f>
        <v>15661.66</v>
      </c>
      <c r="J9" s="16">
        <f>J8+象山6月!J9</f>
        <v>0</v>
      </c>
      <c r="K9" s="16">
        <f>K8+象山6月!K9</f>
        <v>0</v>
      </c>
      <c r="L9" s="16">
        <f>L8+象山6月!L9</f>
        <v>0</v>
      </c>
      <c r="M9" s="16">
        <f>M8+象山6月!M9</f>
        <v>3089940.3</v>
      </c>
      <c r="N9" s="16">
        <f>N8+象山6月!N9</f>
        <v>3089940.3</v>
      </c>
      <c r="O9" s="16">
        <f>O8+象山6月!O9</f>
        <v>291</v>
      </c>
      <c r="P9" s="16">
        <f>P8+象山6月!P9</f>
        <v>163836</v>
      </c>
      <c r="Q9" s="16">
        <f>Q8+象山6月!Q9</f>
        <v>4461</v>
      </c>
      <c r="R9" s="16">
        <f>R8+象山6月!R9</f>
        <v>825194.77</v>
      </c>
      <c r="S9" s="16">
        <f>S8+象山6月!S9</f>
        <v>820</v>
      </c>
      <c r="T9" s="16">
        <f>T8+象山6月!T9</f>
        <v>2100909.53</v>
      </c>
      <c r="U9" s="16">
        <f>U8+象山6月!U9</f>
        <v>0</v>
      </c>
      <c r="V9" s="16">
        <f>V8+象山6月!V9</f>
        <v>0</v>
      </c>
      <c r="W9" s="16">
        <f>W8+象山6月!W9</f>
        <v>0</v>
      </c>
      <c r="X9" s="24">
        <f>象山2月!X9</f>
        <v>1450109.63</v>
      </c>
      <c r="Y9" s="27">
        <f>C9-M9</f>
        <v>-554278.64</v>
      </c>
      <c r="Z9" s="24">
        <f>X9+Y9</f>
        <v>895830.99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 t="s">
        <v>87</v>
      </c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Q12" sqref="Q12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125" style="1" customWidth="1"/>
    <col min="6" max="8" width="9" style="1"/>
    <col min="9" max="9" width="13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3" style="1" customWidth="1"/>
    <col min="19" max="19" width="11.125" style="1" customWidth="1"/>
    <col min="20" max="20" width="10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3.8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16">
        <f>D8+I8+J8+K8+L8</f>
        <v>1000002.51</v>
      </c>
      <c r="D8" s="16">
        <f>E8+F8+G8+H8</f>
        <v>1000000</v>
      </c>
      <c r="E8" s="15">
        <v>1000000</v>
      </c>
      <c r="F8" s="9"/>
      <c r="G8" s="9">
        <v>0</v>
      </c>
      <c r="H8" s="9"/>
      <c r="I8" s="15">
        <v>2.51</v>
      </c>
      <c r="J8" s="9"/>
      <c r="K8" s="9"/>
      <c r="L8" s="9"/>
      <c r="M8" s="9">
        <f>N8+U8+V8+W8</f>
        <v>991818.49</v>
      </c>
      <c r="N8" s="9">
        <f>P8+R8+T8</f>
        <v>991818.49</v>
      </c>
      <c r="O8" s="9">
        <v>1</v>
      </c>
      <c r="P8" s="9">
        <v>228</v>
      </c>
      <c r="Q8" s="9">
        <v>1954</v>
      </c>
      <c r="R8" s="22">
        <v>264175.07</v>
      </c>
      <c r="S8" s="9">
        <v>377</v>
      </c>
      <c r="T8" s="15">
        <v>727415.42</v>
      </c>
      <c r="U8" s="9"/>
      <c r="V8" s="9"/>
      <c r="W8" s="9"/>
      <c r="X8" s="24">
        <f>象山7月!Z8</f>
        <v>895830.99</v>
      </c>
      <c r="Y8" s="27">
        <f>C8-M8</f>
        <v>8184.02000000002</v>
      </c>
      <c r="Z8" s="24">
        <f>X8+Y8</f>
        <v>904015.01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C8+象山7月!C9</f>
        <v>3535664.17</v>
      </c>
      <c r="D9" s="16">
        <f>D8+象山7月!D9</f>
        <v>3520000</v>
      </c>
      <c r="E9" s="16">
        <f>E8+象山7月!E9</f>
        <v>2000000</v>
      </c>
      <c r="F9" s="16">
        <f>F8+象山7月!F9</f>
        <v>770000</v>
      </c>
      <c r="G9" s="16">
        <f>G8+象山7月!G9</f>
        <v>750000</v>
      </c>
      <c r="H9" s="16">
        <f>H8+象山7月!H9</f>
        <v>0</v>
      </c>
      <c r="I9" s="16">
        <f>I8+象山7月!I9</f>
        <v>15664.17</v>
      </c>
      <c r="J9" s="16">
        <f>J8+象山7月!J9</f>
        <v>0</v>
      </c>
      <c r="K9" s="16">
        <f>K8+象山7月!K9</f>
        <v>0</v>
      </c>
      <c r="L9" s="16">
        <f>L8+象山7月!L9</f>
        <v>0</v>
      </c>
      <c r="M9" s="16">
        <f>M8+象山7月!M9</f>
        <v>4081758.79</v>
      </c>
      <c r="N9" s="16">
        <f>N8+象山7月!N9</f>
        <v>4081758.79</v>
      </c>
      <c r="O9" s="16">
        <f>O8+象山7月!O9</f>
        <v>292</v>
      </c>
      <c r="P9" s="16">
        <f>P8+象山7月!P9</f>
        <v>164064</v>
      </c>
      <c r="Q9" s="16">
        <f>Q8+象山7月!Q9</f>
        <v>6415</v>
      </c>
      <c r="R9" s="27">
        <f>R8+象山7月!R9</f>
        <v>1089369.84</v>
      </c>
      <c r="S9" s="16">
        <f>S8+象山7月!S9</f>
        <v>1197</v>
      </c>
      <c r="T9" s="16">
        <f>T8+象山7月!T9</f>
        <v>2828324.95</v>
      </c>
      <c r="U9" s="16">
        <f>U8+象山7月!U9</f>
        <v>0</v>
      </c>
      <c r="V9" s="16">
        <f>V8+象山7月!V9</f>
        <v>0</v>
      </c>
      <c r="W9" s="16">
        <f>W8+象山7月!W9</f>
        <v>0</v>
      </c>
      <c r="X9" s="24">
        <f>象山2月!X9</f>
        <v>1450109.63</v>
      </c>
      <c r="Y9" s="27">
        <f>C9-M9</f>
        <v>-546094.62</v>
      </c>
      <c r="Z9" s="24">
        <f>X9+Y9</f>
        <v>904015.01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 t="s">
        <v>87</v>
      </c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E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125" style="1" customWidth="1"/>
    <col min="6" max="8" width="9" style="1"/>
    <col min="9" max="9" width="13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3" style="1" customWidth="1"/>
    <col min="19" max="19" width="11.125" style="1" customWidth="1"/>
    <col min="20" max="20" width="13.8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3.8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16">
        <f>D8+I8+J8+K8+L8</f>
        <v>1890001.79</v>
      </c>
      <c r="D8" s="16">
        <f>E8+F8+G8+H8</f>
        <v>1890000</v>
      </c>
      <c r="E8" s="15">
        <v>1890000</v>
      </c>
      <c r="F8" s="9"/>
      <c r="G8" s="9">
        <v>0</v>
      </c>
      <c r="H8" s="9"/>
      <c r="I8" s="15">
        <v>1.79</v>
      </c>
      <c r="J8" s="9"/>
      <c r="K8" s="9"/>
      <c r="L8" s="9"/>
      <c r="M8" s="9">
        <f>N8+U8+V8+W8</f>
        <v>492565.32</v>
      </c>
      <c r="N8" s="9">
        <f>P8+R8+T8</f>
        <v>492565.32</v>
      </c>
      <c r="O8" s="9">
        <v>185</v>
      </c>
      <c r="P8" s="9">
        <v>42432</v>
      </c>
      <c r="Q8" s="9">
        <v>1023</v>
      </c>
      <c r="R8" s="22">
        <v>135543.43</v>
      </c>
      <c r="S8" s="9">
        <v>183</v>
      </c>
      <c r="T8" s="15">
        <v>314589.89</v>
      </c>
      <c r="U8" s="9"/>
      <c r="V8" s="9"/>
      <c r="W8" s="9"/>
      <c r="X8" s="24">
        <f>象山8月!Z8</f>
        <v>904015.01</v>
      </c>
      <c r="Y8" s="27">
        <f>C8-M8</f>
        <v>1397436.47</v>
      </c>
      <c r="Z8" s="24">
        <f>X8+Y8</f>
        <v>2301451.48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C8+象山8月!C9</f>
        <v>5425665.96</v>
      </c>
      <c r="D9" s="16">
        <f>D8+象山8月!D9</f>
        <v>5410000</v>
      </c>
      <c r="E9" s="16">
        <f>E8+象山8月!E9</f>
        <v>3890000</v>
      </c>
      <c r="F9" s="16">
        <f>F8+象山8月!F9</f>
        <v>770000</v>
      </c>
      <c r="G9" s="16">
        <f>G8+象山8月!G9</f>
        <v>750000</v>
      </c>
      <c r="H9" s="16">
        <f>H8+象山8月!H9</f>
        <v>0</v>
      </c>
      <c r="I9" s="16">
        <f>I8+象山8月!I9</f>
        <v>15665.96</v>
      </c>
      <c r="J9" s="16">
        <f>J8+象山8月!J9</f>
        <v>0</v>
      </c>
      <c r="K9" s="16">
        <f>K8+象山8月!K9</f>
        <v>0</v>
      </c>
      <c r="L9" s="16">
        <f>L8+象山8月!L9</f>
        <v>0</v>
      </c>
      <c r="M9" s="16">
        <f>M8+象山8月!M9</f>
        <v>4574324.11</v>
      </c>
      <c r="N9" s="16">
        <f>N8+象山8月!N9</f>
        <v>4574324.11</v>
      </c>
      <c r="O9" s="16">
        <f>O8+象山8月!O9</f>
        <v>477</v>
      </c>
      <c r="P9" s="16">
        <f>P8+象山8月!P9</f>
        <v>206496</v>
      </c>
      <c r="Q9" s="16">
        <f>Q8+象山8月!Q9</f>
        <v>7438</v>
      </c>
      <c r="R9" s="16">
        <f>R8+象山8月!R9</f>
        <v>1224913.27</v>
      </c>
      <c r="S9" s="16">
        <f>S8+象山8月!S9</f>
        <v>1380</v>
      </c>
      <c r="T9" s="16">
        <f>T8+象山8月!T9</f>
        <v>3142914.84</v>
      </c>
      <c r="U9" s="16">
        <f>U8+象山8月!U9</f>
        <v>0</v>
      </c>
      <c r="V9" s="16">
        <f>V8+象山8月!V9</f>
        <v>0</v>
      </c>
      <c r="W9" s="16">
        <f>W8+象山8月!W9</f>
        <v>0</v>
      </c>
      <c r="X9" s="24">
        <f>象山2月!X9</f>
        <v>1450109.63</v>
      </c>
      <c r="Y9" s="27">
        <f>C9-M9</f>
        <v>851341.85</v>
      </c>
      <c r="Z9" s="24">
        <f>X9+Y9</f>
        <v>2301451.48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 t="s">
        <v>87</v>
      </c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125" style="1" customWidth="1"/>
    <col min="6" max="8" width="9" style="1"/>
    <col min="9" max="9" width="13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3" style="1" customWidth="1"/>
    <col min="19" max="19" width="11.125" style="1" customWidth="1"/>
    <col min="20" max="20" width="13.8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3.8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16">
        <f>D8+I8+J8+K8+L8</f>
        <v>13297.66</v>
      </c>
      <c r="D8" s="16">
        <f>E8+F8+G8+H8</f>
        <v>0</v>
      </c>
      <c r="E8" s="15"/>
      <c r="F8" s="9"/>
      <c r="G8" s="9">
        <v>0</v>
      </c>
      <c r="H8" s="9"/>
      <c r="I8" s="15">
        <v>13297.66</v>
      </c>
      <c r="J8" s="9"/>
      <c r="K8" s="9"/>
      <c r="L8" s="9"/>
      <c r="M8" s="9">
        <f>N8+U8+V8+W8</f>
        <v>542408.63</v>
      </c>
      <c r="N8" s="9">
        <f>P8+R8+T8</f>
        <v>542408.63</v>
      </c>
      <c r="O8" s="9">
        <v>225</v>
      </c>
      <c r="P8" s="9">
        <v>88142</v>
      </c>
      <c r="Q8" s="9">
        <v>955</v>
      </c>
      <c r="R8" s="22">
        <v>142650.83</v>
      </c>
      <c r="S8" s="9">
        <v>167</v>
      </c>
      <c r="T8" s="15">
        <v>311615.8</v>
      </c>
      <c r="U8" s="9"/>
      <c r="V8" s="9"/>
      <c r="W8" s="9"/>
      <c r="X8" s="24">
        <f>象山9月!Z8</f>
        <v>2301451.48</v>
      </c>
      <c r="Y8" s="27">
        <f>C8-M8</f>
        <v>-529110.97</v>
      </c>
      <c r="Z8" s="24">
        <f>X8+Y8</f>
        <v>1772340.51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C8+象山9月!C9</f>
        <v>5438963.62</v>
      </c>
      <c r="D9" s="16">
        <f>D8+象山9月!D9</f>
        <v>5410000</v>
      </c>
      <c r="E9" s="16">
        <f>E8+象山9月!E9</f>
        <v>3890000</v>
      </c>
      <c r="F9" s="16">
        <f>F8+象山9月!F9</f>
        <v>770000</v>
      </c>
      <c r="G9" s="16">
        <f>G8+象山9月!G9</f>
        <v>750000</v>
      </c>
      <c r="H9" s="16">
        <f>H8+象山9月!H9</f>
        <v>0</v>
      </c>
      <c r="I9" s="16">
        <f>I8+象山9月!I9</f>
        <v>28963.62</v>
      </c>
      <c r="J9" s="16">
        <f>J8+象山9月!J9</f>
        <v>0</v>
      </c>
      <c r="K9" s="16">
        <f>K8+象山9月!K9</f>
        <v>0</v>
      </c>
      <c r="L9" s="16">
        <f>L8+象山9月!L9</f>
        <v>0</v>
      </c>
      <c r="M9" s="16">
        <f>M8+象山9月!M9</f>
        <v>5116732.74</v>
      </c>
      <c r="N9" s="16">
        <f>N8+象山9月!N9</f>
        <v>5116732.74</v>
      </c>
      <c r="O9" s="16">
        <f>O8+象山9月!O9</f>
        <v>702</v>
      </c>
      <c r="P9" s="16">
        <f>P8+象山9月!P9</f>
        <v>294638</v>
      </c>
      <c r="Q9" s="16">
        <f>Q8+象山9月!Q9</f>
        <v>8393</v>
      </c>
      <c r="R9" s="16">
        <f>R8+象山9月!R9</f>
        <v>1367564.1</v>
      </c>
      <c r="S9" s="16">
        <f>S8+象山9月!S9</f>
        <v>1547</v>
      </c>
      <c r="T9" s="16">
        <f>T8+象山9月!T9</f>
        <v>3454530.64</v>
      </c>
      <c r="U9" s="16">
        <f>U8+象山9月!U9</f>
        <v>0</v>
      </c>
      <c r="V9" s="16">
        <f>V8+象山9月!V9</f>
        <v>0</v>
      </c>
      <c r="W9" s="16">
        <f>W8+象山9月!W9</f>
        <v>0</v>
      </c>
      <c r="X9" s="24">
        <f>象山2月!X9</f>
        <v>1450109.63</v>
      </c>
      <c r="Y9" s="27">
        <f>C9-M9</f>
        <v>322230.88</v>
      </c>
      <c r="Z9" s="24">
        <f>X9+Y9</f>
        <v>1772340.51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 t="s">
        <v>87</v>
      </c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C3" workbookViewId="0">
      <selection activeCell="C3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125" style="1" customWidth="1"/>
    <col min="6" max="8" width="9" style="1"/>
    <col min="9" max="9" width="13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3" style="1" customWidth="1"/>
    <col min="19" max="19" width="11.125" style="1" customWidth="1"/>
    <col min="20" max="20" width="13.8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3.8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16">
        <f>D8+I8+J8+K8+L8</f>
        <v>6.33</v>
      </c>
      <c r="D8" s="16">
        <f>E8+F8+G8+H8</f>
        <v>0</v>
      </c>
      <c r="E8" s="15"/>
      <c r="F8" s="9"/>
      <c r="G8" s="9">
        <v>0</v>
      </c>
      <c r="H8" s="9"/>
      <c r="I8" s="15">
        <v>6.33</v>
      </c>
      <c r="J8" s="9"/>
      <c r="K8" s="9"/>
      <c r="L8" s="9"/>
      <c r="M8" s="9">
        <f>N8+U8+V8+W8</f>
        <v>551433.84</v>
      </c>
      <c r="N8" s="9">
        <f>P8+R8+T8</f>
        <v>551433.84</v>
      </c>
      <c r="O8" s="9">
        <v>254</v>
      </c>
      <c r="P8" s="15">
        <v>101440</v>
      </c>
      <c r="Q8" s="9">
        <v>940</v>
      </c>
      <c r="R8" s="22">
        <v>114361.66</v>
      </c>
      <c r="S8" s="9">
        <v>189</v>
      </c>
      <c r="T8" s="15">
        <v>335632.18</v>
      </c>
      <c r="U8" s="9"/>
      <c r="V8" s="9"/>
      <c r="W8" s="9"/>
      <c r="X8" s="24">
        <f>象山10月!Z8</f>
        <v>1772340.51</v>
      </c>
      <c r="Y8" s="27">
        <f>C8-M8</f>
        <v>-551427.51</v>
      </c>
      <c r="Z8" s="24">
        <f>X8+Y8</f>
        <v>1220913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C8+象山10月!C9</f>
        <v>5438969.95</v>
      </c>
      <c r="D9" s="16">
        <f>D8+象山10月!D9</f>
        <v>5410000</v>
      </c>
      <c r="E9" s="16">
        <f>E8+象山10月!E9</f>
        <v>3890000</v>
      </c>
      <c r="F9" s="16">
        <f>F8+象山10月!F9</f>
        <v>770000</v>
      </c>
      <c r="G9" s="16">
        <f>G8+象山10月!G9</f>
        <v>750000</v>
      </c>
      <c r="H9" s="16">
        <f>H8+象山10月!H9</f>
        <v>0</v>
      </c>
      <c r="I9" s="16">
        <f>I8+象山10月!I9</f>
        <v>28969.95</v>
      </c>
      <c r="J9" s="16">
        <f>J8+象山10月!J9</f>
        <v>0</v>
      </c>
      <c r="K9" s="16">
        <f>K8+象山10月!K9</f>
        <v>0</v>
      </c>
      <c r="L9" s="16">
        <f>L8+象山10月!L9</f>
        <v>0</v>
      </c>
      <c r="M9" s="16">
        <f>M8+象山10月!M9</f>
        <v>5668166.58</v>
      </c>
      <c r="N9" s="16">
        <f>N8+象山10月!N9</f>
        <v>5668166.58</v>
      </c>
      <c r="O9" s="16">
        <f>O8+象山10月!O9</f>
        <v>956</v>
      </c>
      <c r="P9" s="16">
        <f>P8+象山10月!P9</f>
        <v>396078</v>
      </c>
      <c r="Q9" s="16">
        <f>Q8+象山10月!Q9</f>
        <v>9333</v>
      </c>
      <c r="R9" s="16">
        <f>R8+象山10月!R9</f>
        <v>1481925.76</v>
      </c>
      <c r="S9" s="16">
        <f>S8+象山10月!S9</f>
        <v>1736</v>
      </c>
      <c r="T9" s="16">
        <f>T8+象山10月!T9</f>
        <v>3790162.82</v>
      </c>
      <c r="U9" s="16">
        <f>U8+象山10月!U9</f>
        <v>0</v>
      </c>
      <c r="V9" s="16">
        <f>V8+象山10月!V9</f>
        <v>0</v>
      </c>
      <c r="W9" s="16">
        <f>W8+象山10月!W9</f>
        <v>0</v>
      </c>
      <c r="X9" s="24">
        <f>象山2月!X9</f>
        <v>1450109.63</v>
      </c>
      <c r="Y9" s="27">
        <f>C9-M9</f>
        <v>-229196.63</v>
      </c>
      <c r="Z9" s="24">
        <f>X9+Y9</f>
        <v>1220913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 t="s">
        <v>87</v>
      </c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I1" workbookViewId="0">
      <selection activeCell="O10" sqref="O10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13.125" style="1" customWidth="1"/>
    <col min="6" max="8" width="9" style="1"/>
    <col min="9" max="9" width="13" style="1" customWidth="1"/>
    <col min="10" max="10" width="12.62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3" style="1" customWidth="1"/>
    <col min="19" max="19" width="11.125" style="1" customWidth="1"/>
    <col min="20" max="20" width="13.8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3.8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16">
        <f>D8+I8+J8+K8+L8</f>
        <v>854561.21</v>
      </c>
      <c r="D8" s="16">
        <f>E8+F8+G8+H8</f>
        <v>810000</v>
      </c>
      <c r="E8" s="15"/>
      <c r="F8" s="9">
        <v>-10000</v>
      </c>
      <c r="G8" s="9">
        <v>820000</v>
      </c>
      <c r="H8" s="9"/>
      <c r="I8" s="15">
        <f>-9.29</f>
        <v>-9.29</v>
      </c>
      <c r="J8" s="15">
        <v>44570.5</v>
      </c>
      <c r="K8" s="9"/>
      <c r="L8" s="9"/>
      <c r="M8" s="9">
        <f>N8+U8+V8+W8</f>
        <v>696851.85</v>
      </c>
      <c r="N8" s="9">
        <f>P8+R8+T8</f>
        <v>696851.85</v>
      </c>
      <c r="O8" s="9">
        <v>983</v>
      </c>
      <c r="P8" s="15">
        <v>294952</v>
      </c>
      <c r="Q8" s="9">
        <v>824</v>
      </c>
      <c r="R8" s="22">
        <v>153148.62</v>
      </c>
      <c r="S8" s="9">
        <v>152</v>
      </c>
      <c r="T8" s="15">
        <v>248751.23</v>
      </c>
      <c r="U8" s="9"/>
      <c r="V8" s="9"/>
      <c r="W8" s="9"/>
      <c r="X8" s="24">
        <f>象山11月!Z8</f>
        <v>1220913</v>
      </c>
      <c r="Y8" s="27">
        <f>C8-M8</f>
        <v>157709.36</v>
      </c>
      <c r="Z8" s="24">
        <f>X8+Y8</f>
        <v>1378622.36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C8+象山11月!C9</f>
        <v>6293531.16</v>
      </c>
      <c r="D9" s="16">
        <f>D8+象山11月!D9</f>
        <v>6220000</v>
      </c>
      <c r="E9" s="16">
        <f>E8+象山11月!E9</f>
        <v>3890000</v>
      </c>
      <c r="F9" s="16">
        <f>F8+象山11月!F9</f>
        <v>760000</v>
      </c>
      <c r="G9" s="16">
        <f>G8+象山11月!G9</f>
        <v>1570000</v>
      </c>
      <c r="H9" s="16">
        <f>H8+象山11月!H9</f>
        <v>0</v>
      </c>
      <c r="I9" s="16">
        <f>I8+象山11月!I9</f>
        <v>28960.66</v>
      </c>
      <c r="J9" s="16">
        <f>J8+象山11月!J9</f>
        <v>44570.5</v>
      </c>
      <c r="K9" s="16">
        <f>K8+象山11月!K9</f>
        <v>0</v>
      </c>
      <c r="L9" s="16">
        <f>L8+象山11月!L9</f>
        <v>0</v>
      </c>
      <c r="M9" s="16">
        <f>M8+象山11月!M9</f>
        <v>6365018.43</v>
      </c>
      <c r="N9" s="16">
        <f>N8+象山11月!N9</f>
        <v>6365018.43</v>
      </c>
      <c r="O9" s="16">
        <f>O8+象山11月!O9</f>
        <v>1939</v>
      </c>
      <c r="P9" s="16">
        <f>P8+象山11月!P9</f>
        <v>691030</v>
      </c>
      <c r="Q9" s="16">
        <f>Q8+象山11月!Q9</f>
        <v>10157</v>
      </c>
      <c r="R9" s="16">
        <f>R8+象山11月!R9</f>
        <v>1635074.38</v>
      </c>
      <c r="S9" s="16">
        <f>S8+象山11月!S9</f>
        <v>1888</v>
      </c>
      <c r="T9" s="16">
        <f>T8+象山11月!T9</f>
        <v>4038914.05</v>
      </c>
      <c r="U9" s="16">
        <f>U8+象山11月!U9</f>
        <v>0</v>
      </c>
      <c r="V9" s="16">
        <f>V8+象山11月!V9</f>
        <v>0</v>
      </c>
      <c r="W9" s="16">
        <f>W8+象山11月!W9</f>
        <v>0</v>
      </c>
      <c r="X9" s="24">
        <f>象山2月!X9</f>
        <v>1450109.63</v>
      </c>
      <c r="Y9" s="27">
        <f>C9-M9</f>
        <v>-71487.2699999996</v>
      </c>
      <c r="Z9" s="24">
        <f>X9+Y9</f>
        <v>1378622.36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 t="s">
        <v>87</v>
      </c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K3" workbookViewId="0">
      <selection activeCell="Z10" sqref="Z10"/>
    </sheetView>
  </sheetViews>
  <sheetFormatPr defaultColWidth="9" defaultRowHeight="14.25"/>
  <cols>
    <col min="1" max="1" width="9.125" style="1" customWidth="1"/>
    <col min="2" max="2" width="17" style="1" customWidth="1"/>
    <col min="3" max="3" width="12.125" style="1" customWidth="1"/>
    <col min="4" max="4" width="13.125" style="1" customWidth="1"/>
    <col min="5" max="5" width="12.625" style="1" customWidth="1"/>
    <col min="6" max="7" width="11.5" style="1"/>
    <col min="8" max="8" width="9" style="1"/>
    <col min="9" max="9" width="19.125" style="1" customWidth="1"/>
    <col min="10" max="10" width="13.125" style="1" customWidth="1"/>
    <col min="11" max="11" width="6.875" style="1" customWidth="1"/>
    <col min="12" max="12" width="7.875" style="1" customWidth="1"/>
    <col min="13" max="14" width="12.625" style="1"/>
    <col min="15" max="15" width="12.5" style="1" customWidth="1"/>
    <col min="16" max="16" width="12.25" style="1" customWidth="1"/>
    <col min="17" max="17" width="9.375" style="1"/>
    <col min="18" max="18" width="14.125" style="1" customWidth="1"/>
    <col min="19" max="19" width="11.125" style="1" customWidth="1"/>
    <col min="20" max="20" width="12.1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5.25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秀峰4月!C8+叠彩4月!C8+象山4月!C8+七星4月!C8+雁山4月!C8</f>
        <v>3747021.77</v>
      </c>
      <c r="D8" s="27">
        <f>秀峰4月!D8+叠彩4月!D8+象山4月!D8+七星4月!D8+雁山4月!D8</f>
        <v>4030000</v>
      </c>
      <c r="E8" s="27">
        <f>秀峰4月!E8+叠彩4月!E8+象山4月!E8+七星4月!E8+雁山4月!E8</f>
        <v>2700000</v>
      </c>
      <c r="F8" s="27">
        <f>秀峰4月!F8+叠彩4月!F8+象山4月!F8+七星4月!F8+雁山4月!F8</f>
        <v>580000</v>
      </c>
      <c r="G8" s="27">
        <f>秀峰4月!G8+叠彩4月!G8+象山4月!G8+七星4月!G8+雁山4月!G8</f>
        <v>750000</v>
      </c>
      <c r="H8" s="27">
        <f>秀峰4月!H8+叠彩4月!H8+象山4月!H8+七星4月!H8+雁山4月!H8</f>
        <v>0</v>
      </c>
      <c r="I8" s="27">
        <f>秀峰4月!I8+叠彩4月!I8+象山4月!I8+七星4月!I8+雁山4月!I8</f>
        <v>25922.43</v>
      </c>
      <c r="J8" s="27">
        <f>秀峰4月!J8+叠彩4月!J8+象山4月!J8+七星4月!J8+雁山4月!J8</f>
        <v>-308900.66</v>
      </c>
      <c r="K8" s="27">
        <f>秀峰4月!K8+叠彩4月!K8+象山4月!K8+七星4月!K8+雁山4月!K8</f>
        <v>0</v>
      </c>
      <c r="L8" s="27">
        <f>秀峰4月!L8+叠彩4月!L8+象山4月!L8+七星4月!L8+雁山4月!L8</f>
        <v>0</v>
      </c>
      <c r="M8" s="27">
        <f>秀峰4月!M8+叠彩4月!M8+象山4月!M8+七星4月!M8+雁山4月!M8</f>
        <v>469557.91</v>
      </c>
      <c r="N8" s="27">
        <f>秀峰4月!N8+叠彩4月!N8+象山4月!N8+七星4月!N8+雁山4月!N8</f>
        <v>469557.91</v>
      </c>
      <c r="O8" s="27">
        <f>秀峰4月!O8+叠彩4月!O8+象山4月!O8+七星4月!O8+雁山4月!O8</f>
        <v>1612</v>
      </c>
      <c r="P8" s="27">
        <f>秀峰4月!P8+叠彩4月!P8+象山4月!P8+七星4月!P8+雁山4月!P8</f>
        <v>440306</v>
      </c>
      <c r="Q8" s="27">
        <f>秀峰4月!Q8+叠彩4月!Q8+象山4月!Q8+七星4月!Q8+雁山4月!Q8</f>
        <v>988</v>
      </c>
      <c r="R8" s="27">
        <f>秀峰4月!R8+叠彩4月!R8+象山4月!R8+七星4月!R8+雁山4月!R8</f>
        <v>6874.38</v>
      </c>
      <c r="S8" s="27">
        <f>秀峰4月!S8+叠彩4月!S8+象山4月!S8+七星4月!S8+雁山4月!S8</f>
        <v>250</v>
      </c>
      <c r="T8" s="27">
        <f>秀峰4月!T8+叠彩4月!T8+象山4月!T8+七星4月!T8+雁山4月!T8</f>
        <v>22377.53</v>
      </c>
      <c r="U8" s="27">
        <f>秀峰4月!U8+叠彩4月!U8+象山4月!U8+七星4月!U8+雁山4月!U8</f>
        <v>0</v>
      </c>
      <c r="V8" s="27">
        <f>秀峰4月!V8+叠彩4月!V8+象山4月!V8+七星4月!V8+雁山4月!V8</f>
        <v>0</v>
      </c>
      <c r="W8" s="27">
        <f>秀峰4月!W8+叠彩4月!W8+象山4月!W8+七星4月!W8+雁山4月!W8</f>
        <v>0</v>
      </c>
      <c r="X8" s="27">
        <f>秀峰4月!X8+叠彩4月!X8+象山4月!X8+七星4月!X8+雁山4月!X8</f>
        <v>4287957.82</v>
      </c>
      <c r="Y8" s="27">
        <f>秀峰4月!Y8+叠彩4月!Y8+象山4月!Y8+七星4月!Y8+雁山4月!Y8</f>
        <v>3277463.86</v>
      </c>
      <c r="Z8" s="27">
        <f>秀峰4月!Z8+叠彩4月!Z8+象山4月!Z8+七星4月!Z8+雁山4月!Z8</f>
        <v>7565421.68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秀峰4月!C9+叠彩4月!C9+象山4月!C9+七星4月!C9+雁山4月!C9</f>
        <v>4056002.11</v>
      </c>
      <c r="D9" s="27">
        <f>秀峰4月!D9+叠彩4月!D9+象山4月!D9+七星4月!D9+雁山4月!D9</f>
        <v>4030000</v>
      </c>
      <c r="E9" s="27">
        <f>秀峰4月!E9+叠彩4月!E9+象山4月!E9+七星4月!E9+雁山4月!E9</f>
        <v>2700000</v>
      </c>
      <c r="F9" s="27">
        <f>秀峰4月!F9+叠彩4月!F9+象山4月!F9+七星4月!F9+雁山4月!F9</f>
        <v>580000</v>
      </c>
      <c r="G9" s="27">
        <f>秀峰4月!G9+叠彩4月!G9+象山4月!G9+七星4月!G9+雁山4月!G9</f>
        <v>750000</v>
      </c>
      <c r="H9" s="27">
        <f>秀峰4月!H9+叠彩4月!H9+象山4月!H9+七星4月!H9+雁山4月!H9</f>
        <v>0</v>
      </c>
      <c r="I9" s="27">
        <f>秀峰4月!I9+叠彩4月!I9+象山4月!I9+七星4月!I9+雁山4月!I9</f>
        <v>26002.11</v>
      </c>
      <c r="J9" s="27">
        <f>秀峰4月!J9+叠彩4月!J9+象山4月!J9+七星4月!J9+雁山4月!J9</f>
        <v>0</v>
      </c>
      <c r="K9" s="27">
        <f>秀峰4月!K9+叠彩4月!K9+象山4月!K9+七星4月!K9+雁山4月!K9</f>
        <v>0</v>
      </c>
      <c r="L9" s="27">
        <f>秀峰4月!L9+叠彩4月!L9+象山4月!L9+七星4月!L9+雁山4月!L9</f>
        <v>0</v>
      </c>
      <c r="M9" s="27">
        <f>秀峰4月!M9+叠彩4月!M9+象山4月!M9+七星4月!M9+雁山4月!M9</f>
        <v>5196746.75</v>
      </c>
      <c r="N9" s="27">
        <f>秀峰4月!N9+叠彩4月!N9+象山4月!N9+七星4月!N9+雁山4月!N9</f>
        <v>5196746.75</v>
      </c>
      <c r="O9" s="27">
        <f>秀峰4月!O9+叠彩4月!O9+象山4月!O9+七星4月!O9+雁山4月!O9</f>
        <v>2410</v>
      </c>
      <c r="P9" s="27">
        <f>秀峰4月!P9+叠彩4月!P9+象山4月!P9+七星4月!P9+雁山4月!P9</f>
        <v>641426</v>
      </c>
      <c r="Q9" s="27">
        <f>秀峰4月!Q9+叠彩4月!Q9+象山4月!Q9+七星4月!Q9+雁山4月!Q9</f>
        <v>7707</v>
      </c>
      <c r="R9" s="27">
        <f>秀峰4月!R9+叠彩4月!R9+象山4月!R9+七星4月!R9+雁山4月!R9</f>
        <v>1204403.86</v>
      </c>
      <c r="S9" s="27">
        <f>秀峰4月!S9+叠彩4月!S9+象山4月!S9+七星4月!S9+雁山4月!S9</f>
        <v>1772</v>
      </c>
      <c r="T9" s="27">
        <f>秀峰4月!T9+叠彩4月!T9+象山4月!T9+七星4月!T9+雁山4月!T9</f>
        <v>3350916.89</v>
      </c>
      <c r="U9" s="27">
        <f>秀峰4月!U9+叠彩4月!U9+象山4月!U9+七星4月!U9+雁山4月!U9</f>
        <v>0</v>
      </c>
      <c r="V9" s="27">
        <f>秀峰4月!V9+叠彩4月!V9+象山4月!V9+七星4月!V9+雁山4月!V9</f>
        <v>0</v>
      </c>
      <c r="W9" s="27">
        <f>秀峰4月!W9+叠彩4月!W9+象山4月!W9+七星4月!W9+雁山4月!W9</f>
        <v>0</v>
      </c>
      <c r="X9" s="27">
        <f>秀峰2月!X9+叠彩2月!X9+象山2月!X9+七星2月!X9+雁山2月!X9</f>
        <v>8706166.32</v>
      </c>
      <c r="Y9" s="27">
        <f>秀峰4月!Y9+叠彩4月!Y9+象山4月!Y9+七星4月!Y9+雁山4月!Y9</f>
        <v>-1140744.64</v>
      </c>
      <c r="Z9" s="27">
        <f>秀峰4月!Z9+叠彩4月!Z9+象山4月!Z9+七星4月!Z9+雁山4月!Z9</f>
        <v>7565421.68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5" style="1" customWidth="1"/>
    <col min="10" max="10" width="4.875" style="1" customWidth="1"/>
    <col min="11" max="11" width="5.125" style="1" customWidth="1"/>
    <col min="12" max="12" width="7.875" style="1" customWidth="1"/>
    <col min="13" max="14" width="9" style="1"/>
    <col min="15" max="15" width="12.5" style="1" customWidth="1"/>
    <col min="16" max="16" width="12.25" style="1" customWidth="1"/>
    <col min="17" max="17" width="9" style="1"/>
    <col min="18" max="18" width="7.125" style="1" customWidth="1"/>
    <col min="19" max="19" width="11.125" style="1" customWidth="1"/>
    <col min="20" max="20" width="8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5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24">
        <v>1901087.16</v>
      </c>
      <c r="Y8" s="16"/>
      <c r="Z8" s="24">
        <f>X8</f>
        <v>1901087.16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4">
        <f>X8</f>
        <v>1901087.16</v>
      </c>
      <c r="Y9" s="16"/>
      <c r="Z9" s="24">
        <f>X9+Y9</f>
        <v>1901087.16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L1" workbookViewId="0">
      <selection activeCell="Q11" sqref="Q11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5" style="1" customWidth="1"/>
    <col min="10" max="10" width="4.875" style="1" customWidth="1"/>
    <col min="11" max="11" width="5.125" style="1" customWidth="1"/>
    <col min="12" max="12" width="7.875" style="1" customWidth="1"/>
    <col min="13" max="14" width="9.375" style="1"/>
    <col min="15" max="15" width="12.5" style="1" customWidth="1"/>
    <col min="16" max="16" width="12.25" style="1" customWidth="1"/>
    <col min="17" max="17" width="9" style="1"/>
    <col min="18" max="18" width="10.625" style="1" customWidth="1"/>
    <col min="19" max="19" width="11.125" style="1" customWidth="1"/>
    <col min="20" max="20" width="8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/>
      <c r="D8" s="9"/>
      <c r="E8" s="9"/>
      <c r="F8" s="9"/>
      <c r="G8" s="9"/>
      <c r="H8" s="9"/>
      <c r="I8" s="9"/>
      <c r="J8" s="9"/>
      <c r="K8" s="9"/>
      <c r="L8" s="9"/>
      <c r="M8" s="9">
        <f>N8+U8+V8+W8</f>
        <v>41179.39</v>
      </c>
      <c r="N8" s="9">
        <f>P8+R8+T8</f>
        <v>41179.39</v>
      </c>
      <c r="O8" s="9">
        <v>54</v>
      </c>
      <c r="P8" s="9">
        <v>12974</v>
      </c>
      <c r="Q8" s="9">
        <v>0</v>
      </c>
      <c r="R8" s="9">
        <v>4063.65</v>
      </c>
      <c r="S8" s="9">
        <v>0</v>
      </c>
      <c r="T8" s="9">
        <v>24141.74</v>
      </c>
      <c r="U8" s="9"/>
      <c r="V8" s="9"/>
      <c r="W8" s="9"/>
      <c r="X8" s="24">
        <f>七星1月!Z8</f>
        <v>1901087.16</v>
      </c>
      <c r="Y8" s="16">
        <f>C8-M8</f>
        <v>-41179.39</v>
      </c>
      <c r="Z8" s="24">
        <f>X8+Y8</f>
        <v>1859907.77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9">
        <f>七星1月!M9+M8</f>
        <v>41179.39</v>
      </c>
      <c r="N9" s="9">
        <f>七星1月!N9+N8</f>
        <v>41179.39</v>
      </c>
      <c r="O9" s="9">
        <f>七星1月!O9+O8</f>
        <v>54</v>
      </c>
      <c r="P9" s="9">
        <f>七星1月!P9+P8</f>
        <v>12974</v>
      </c>
      <c r="Q9" s="9">
        <f>七星1月!Q9+Q8</f>
        <v>0</v>
      </c>
      <c r="R9" s="9">
        <f>七星1月!R9+R8</f>
        <v>4063.65</v>
      </c>
      <c r="S9" s="9">
        <f>七星1月!S9+S8</f>
        <v>0</v>
      </c>
      <c r="T9" s="9">
        <f>七星1月!T9+T8</f>
        <v>24141.74</v>
      </c>
      <c r="U9" s="9"/>
      <c r="V9" s="9"/>
      <c r="W9" s="9"/>
      <c r="X9" s="24">
        <f>七星1月!Z9</f>
        <v>1901087.16</v>
      </c>
      <c r="Y9" s="16">
        <f>七星1月!Y9+Y8</f>
        <v>-41179.39</v>
      </c>
      <c r="Z9" s="24">
        <f>X9+Y9</f>
        <v>1859907.77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6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4.1</v>
      </c>
      <c r="D8" s="9">
        <f>E8+F8+G8+H8</f>
        <v>0</v>
      </c>
      <c r="E8" s="9"/>
      <c r="F8" s="9"/>
      <c r="G8" s="9"/>
      <c r="H8" s="9"/>
      <c r="I8" s="9">
        <v>4.1</v>
      </c>
      <c r="J8" s="9"/>
      <c r="K8" s="9"/>
      <c r="L8" s="9"/>
      <c r="M8" s="9">
        <f>N8+U8+V8+W8</f>
        <v>1181433.24</v>
      </c>
      <c r="N8" s="9">
        <f>P8+R8+T8</f>
        <v>1181433.24</v>
      </c>
      <c r="O8" s="9">
        <v>18</v>
      </c>
      <c r="P8" s="9">
        <v>3888</v>
      </c>
      <c r="Q8" s="9">
        <v>1735</v>
      </c>
      <c r="R8" s="9">
        <v>352998.97</v>
      </c>
      <c r="S8" s="9">
        <v>392</v>
      </c>
      <c r="T8" s="22">
        <v>824546.27</v>
      </c>
      <c r="U8" s="9"/>
      <c r="V8" s="9"/>
      <c r="W8" s="9"/>
      <c r="X8" s="24">
        <f>七星2月!Z8</f>
        <v>1859907.77</v>
      </c>
      <c r="Y8" s="16">
        <f>C8-M8</f>
        <v>-1181429.14</v>
      </c>
      <c r="Z8" s="24">
        <f>X8+Y8</f>
        <v>678478.63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七星2月!C9+C8</f>
        <v>4.1</v>
      </c>
      <c r="D9" s="9">
        <f>七星2月!D9+D8</f>
        <v>0</v>
      </c>
      <c r="E9" s="9">
        <f>七星2月!E9+E8</f>
        <v>0</v>
      </c>
      <c r="F9" s="9">
        <f>七星2月!F9+F8</f>
        <v>0</v>
      </c>
      <c r="G9" s="9">
        <f>七星2月!G9+G8</f>
        <v>0</v>
      </c>
      <c r="H9" s="9">
        <f>七星2月!H9+H8</f>
        <v>0</v>
      </c>
      <c r="I9" s="9">
        <f>七星2月!I9+I8</f>
        <v>4.1</v>
      </c>
      <c r="J9" s="9">
        <f>七星2月!J9+J8</f>
        <v>0</v>
      </c>
      <c r="K9" s="9">
        <f>七星2月!K9+K8</f>
        <v>0</v>
      </c>
      <c r="L9" s="9">
        <f>七星2月!L9+L8</f>
        <v>0</v>
      </c>
      <c r="M9" s="9">
        <f>七星2月!M9+M8</f>
        <v>1222612.63</v>
      </c>
      <c r="N9" s="9">
        <f>七星2月!N9+N8</f>
        <v>1222612.63</v>
      </c>
      <c r="O9" s="9">
        <f>七星2月!O9+O8</f>
        <v>72</v>
      </c>
      <c r="P9" s="9">
        <f>七星2月!P9+P8</f>
        <v>16862</v>
      </c>
      <c r="Q9" s="9">
        <f>七星2月!Q9+Q8</f>
        <v>1735</v>
      </c>
      <c r="R9" s="9">
        <f>七星2月!R9+R8</f>
        <v>357062.62</v>
      </c>
      <c r="S9" s="9">
        <f>七星2月!S9+S8</f>
        <v>392</v>
      </c>
      <c r="T9" s="9">
        <f>七星2月!T9+T8</f>
        <v>848688.01</v>
      </c>
      <c r="U9" s="9"/>
      <c r="V9" s="9"/>
      <c r="W9" s="9"/>
      <c r="X9" s="24">
        <f>七星2月!X9</f>
        <v>1901087.16</v>
      </c>
      <c r="Y9" s="16">
        <f>七星2月!Y9+Y8</f>
        <v>-1222608.53</v>
      </c>
      <c r="Z9" s="24">
        <f>X9+Y9</f>
        <v>678478.63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G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10.3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6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5661.4</v>
      </c>
      <c r="D8" s="9">
        <f>E8+F8+G8+H8</f>
        <v>0</v>
      </c>
      <c r="E8" s="9"/>
      <c r="F8" s="9"/>
      <c r="G8" s="9"/>
      <c r="H8" s="9"/>
      <c r="I8" s="15">
        <v>5661.4</v>
      </c>
      <c r="J8" s="9"/>
      <c r="K8" s="9"/>
      <c r="L8" s="9"/>
      <c r="M8" s="9">
        <f>N8+U8+V8+W8</f>
        <v>206575.14</v>
      </c>
      <c r="N8" s="9">
        <f>P8+R8+T8</f>
        <v>206575.14</v>
      </c>
      <c r="O8" s="9">
        <v>869</v>
      </c>
      <c r="P8" s="9">
        <v>202218</v>
      </c>
      <c r="Q8" s="9">
        <v>17</v>
      </c>
      <c r="R8" s="9">
        <v>392.08</v>
      </c>
      <c r="S8" s="9">
        <v>4</v>
      </c>
      <c r="T8" s="22">
        <v>3965.06</v>
      </c>
      <c r="U8" s="9"/>
      <c r="V8" s="9"/>
      <c r="W8" s="9"/>
      <c r="X8" s="24">
        <f>七星3月!Z8</f>
        <v>678478.63</v>
      </c>
      <c r="Y8" s="16">
        <f>C8-M8</f>
        <v>-200913.74</v>
      </c>
      <c r="Z8" s="24">
        <f>X8+Y8</f>
        <v>477564.89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七星3月!C9+C8</f>
        <v>5665.5</v>
      </c>
      <c r="D9" s="9">
        <f>七星3月!D9+D8</f>
        <v>0</v>
      </c>
      <c r="E9" s="9">
        <f>七星3月!E9+E8</f>
        <v>0</v>
      </c>
      <c r="F9" s="9">
        <f>七星3月!F9+F8</f>
        <v>0</v>
      </c>
      <c r="G9" s="9">
        <f>七星3月!G9+G8</f>
        <v>0</v>
      </c>
      <c r="H9" s="9">
        <f>七星3月!H9+H8</f>
        <v>0</v>
      </c>
      <c r="I9" s="9">
        <f>七星3月!I9+I8</f>
        <v>5665.5</v>
      </c>
      <c r="J9" s="9">
        <f>七星3月!J9+J8</f>
        <v>0</v>
      </c>
      <c r="K9" s="9">
        <f>七星3月!K9+K8</f>
        <v>0</v>
      </c>
      <c r="L9" s="9">
        <f>七星3月!L9+L8</f>
        <v>0</v>
      </c>
      <c r="M9" s="9">
        <f>七星3月!M9+M8</f>
        <v>1429187.77</v>
      </c>
      <c r="N9" s="9">
        <f>七星3月!N9+N8</f>
        <v>1429187.77</v>
      </c>
      <c r="O9" s="9">
        <f>七星3月!O9+O8</f>
        <v>941</v>
      </c>
      <c r="P9" s="9">
        <f>七星3月!P9+P8</f>
        <v>219080</v>
      </c>
      <c r="Q9" s="9">
        <f>七星3月!Q9+Q8</f>
        <v>1752</v>
      </c>
      <c r="R9" s="9">
        <f>七星3月!R9+R8</f>
        <v>357454.7</v>
      </c>
      <c r="S9" s="9">
        <f>七星3月!S9+S8</f>
        <v>396</v>
      </c>
      <c r="T9" s="9">
        <f>七星3月!T9+T8</f>
        <v>852653.07</v>
      </c>
      <c r="U9" s="9">
        <f>七星3月!U9+U8</f>
        <v>0</v>
      </c>
      <c r="V9" s="9">
        <f>七星3月!V9+V8</f>
        <v>0</v>
      </c>
      <c r="W9" s="9">
        <f>七星3月!W9+W8</f>
        <v>0</v>
      </c>
      <c r="X9" s="24">
        <f>七星2月!X9</f>
        <v>1901087.16</v>
      </c>
      <c r="Y9" s="16">
        <f>七星3月!Y9+Y8</f>
        <v>-1423522.27</v>
      </c>
      <c r="Z9" s="24">
        <f>X9+Y9</f>
        <v>477564.89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2.625" style="1" customWidth="1"/>
    <col min="4" max="4" width="8.375" style="1" customWidth="1"/>
    <col min="5" max="5" width="13.875" style="1" customWidth="1"/>
    <col min="6" max="6" width="14.25" style="1" customWidth="1"/>
    <col min="7" max="8" width="9" style="1"/>
    <col min="9" max="9" width="10.3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6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4640000.08</v>
      </c>
      <c r="D8" s="9">
        <f>E8+F8+G8+H8</f>
        <v>4640000</v>
      </c>
      <c r="E8" s="15">
        <v>3930000</v>
      </c>
      <c r="F8" s="15">
        <v>710000</v>
      </c>
      <c r="G8" s="9"/>
      <c r="H8" s="9"/>
      <c r="I8" s="15">
        <v>0.08</v>
      </c>
      <c r="J8" s="9"/>
      <c r="K8" s="9"/>
      <c r="L8" s="9"/>
      <c r="M8" s="9">
        <f>N8+U8+V8+W8</f>
        <v>3686.9</v>
      </c>
      <c r="N8" s="9">
        <f>P8+R8+T8</f>
        <v>3686.9</v>
      </c>
      <c r="O8" s="9">
        <v>0</v>
      </c>
      <c r="P8" s="9">
        <v>0</v>
      </c>
      <c r="Q8" s="9">
        <v>1</v>
      </c>
      <c r="R8" s="9">
        <v>409.07</v>
      </c>
      <c r="S8" s="9">
        <v>1</v>
      </c>
      <c r="T8" s="22">
        <v>3277.83</v>
      </c>
      <c r="U8" s="9"/>
      <c r="V8" s="9"/>
      <c r="W8" s="9"/>
      <c r="X8" s="24">
        <f>七星4月!Z8</f>
        <v>477564.89</v>
      </c>
      <c r="Y8" s="16">
        <f>C8-M8</f>
        <v>4636313.18</v>
      </c>
      <c r="Z8" s="24">
        <f>X8+Y8</f>
        <v>5113878.07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2">
        <f>七星4月!C9+C8</f>
        <v>4645665.58</v>
      </c>
      <c r="D9" s="9">
        <f>七星4月!D9+D8</f>
        <v>4640000</v>
      </c>
      <c r="E9" s="9">
        <f>七星4月!E9+E8</f>
        <v>3930000</v>
      </c>
      <c r="F9" s="9">
        <f>七星4月!F9+F8</f>
        <v>710000</v>
      </c>
      <c r="G9" s="9">
        <f>七星4月!G9+G8</f>
        <v>0</v>
      </c>
      <c r="H9" s="9">
        <f>七星4月!H9+H8</f>
        <v>0</v>
      </c>
      <c r="I9" s="9">
        <f>七星4月!I9+I8</f>
        <v>5665.58</v>
      </c>
      <c r="J9" s="9">
        <f>七星4月!J9+J8</f>
        <v>0</v>
      </c>
      <c r="K9" s="9">
        <f>七星4月!K9+K8</f>
        <v>0</v>
      </c>
      <c r="L9" s="9">
        <f>七星4月!L9+L8</f>
        <v>0</v>
      </c>
      <c r="M9" s="9">
        <f>七星4月!M9+M8</f>
        <v>1432874.67</v>
      </c>
      <c r="N9" s="9">
        <f>七星4月!N9+N8</f>
        <v>1432874.67</v>
      </c>
      <c r="O9" s="9">
        <f>七星4月!O9+O8</f>
        <v>941</v>
      </c>
      <c r="P9" s="9">
        <f>七星4月!P9+P8</f>
        <v>219080</v>
      </c>
      <c r="Q9" s="9">
        <f>七星4月!Q9+Q8</f>
        <v>1753</v>
      </c>
      <c r="R9" s="9">
        <f>七星4月!R9+R8</f>
        <v>357863.77</v>
      </c>
      <c r="S9" s="9">
        <f>七星4月!S9+S8</f>
        <v>397</v>
      </c>
      <c r="T9" s="9">
        <f>七星4月!T9+T8</f>
        <v>855930.9</v>
      </c>
      <c r="U9" s="9">
        <f>七星4月!U9+U8</f>
        <v>0</v>
      </c>
      <c r="V9" s="9">
        <f>七星4月!V9+V8</f>
        <v>0</v>
      </c>
      <c r="W9" s="9">
        <f>七星4月!W9+W8</f>
        <v>0</v>
      </c>
      <c r="X9" s="24">
        <f>七星2月!X9</f>
        <v>1901087.16</v>
      </c>
      <c r="Y9" s="16">
        <f>七星4月!Y9+Y8</f>
        <v>3212790.91</v>
      </c>
      <c r="Z9" s="24">
        <f>X9+Y9</f>
        <v>5113878.07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2.625" style="1" customWidth="1"/>
    <col min="4" max="4" width="8.375" style="1" customWidth="1"/>
    <col min="5" max="5" width="13.875" style="1" customWidth="1"/>
    <col min="6" max="6" width="14.25" style="1" customWidth="1"/>
    <col min="7" max="8" width="9" style="1"/>
    <col min="9" max="9" width="10.3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6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-669999.61</v>
      </c>
      <c r="D8" s="9">
        <f>E8+F8+G8+H8</f>
        <v>-670000</v>
      </c>
      <c r="E8" s="15">
        <v>-670000</v>
      </c>
      <c r="F8" s="15"/>
      <c r="G8" s="9"/>
      <c r="H8" s="9"/>
      <c r="I8" s="15">
        <v>0.39</v>
      </c>
      <c r="J8" s="9"/>
      <c r="K8" s="9"/>
      <c r="L8" s="9"/>
      <c r="M8" s="9">
        <f>N8+U8+V8+W8</f>
        <v>1086311.38</v>
      </c>
      <c r="N8" s="9">
        <f>P8+R8+T8</f>
        <v>1086311.38</v>
      </c>
      <c r="O8" s="9">
        <v>17</v>
      </c>
      <c r="P8" s="9">
        <v>5396</v>
      </c>
      <c r="Q8" s="9">
        <v>1236</v>
      </c>
      <c r="R8" s="9">
        <v>309220.62</v>
      </c>
      <c r="S8" s="9">
        <v>277</v>
      </c>
      <c r="T8" s="22">
        <v>771694.76</v>
      </c>
      <c r="U8" s="9"/>
      <c r="V8" s="9"/>
      <c r="W8" s="9"/>
      <c r="X8" s="24">
        <f>七星5月!Z8</f>
        <v>5113878.07</v>
      </c>
      <c r="Y8" s="16">
        <f>C8-M8</f>
        <v>-1756310.99</v>
      </c>
      <c r="Z8" s="24">
        <f>X8+Y8</f>
        <v>3357567.08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七星5月!C9+C8</f>
        <v>3975665.97</v>
      </c>
      <c r="D9" s="9">
        <f>七星5月!D9+D8</f>
        <v>3970000</v>
      </c>
      <c r="E9" s="9">
        <f>七星5月!E9+E8</f>
        <v>3260000</v>
      </c>
      <c r="F9" s="9">
        <f>七星5月!F9+F8</f>
        <v>710000</v>
      </c>
      <c r="G9" s="9">
        <f>七星5月!G9+G8</f>
        <v>0</v>
      </c>
      <c r="H9" s="9">
        <f>七星5月!H9+H8</f>
        <v>0</v>
      </c>
      <c r="I9" s="9">
        <f>七星5月!I9+I8</f>
        <v>5665.97</v>
      </c>
      <c r="J9" s="9">
        <f>七星5月!J9+J8</f>
        <v>0</v>
      </c>
      <c r="K9" s="9">
        <f>七星5月!K9+K8</f>
        <v>0</v>
      </c>
      <c r="L9" s="9">
        <f>七星5月!L9+L8</f>
        <v>0</v>
      </c>
      <c r="M9" s="9">
        <f>七星5月!M9+M8</f>
        <v>2519186.05</v>
      </c>
      <c r="N9" s="9">
        <f>七星5月!N9+N8</f>
        <v>2519186.05</v>
      </c>
      <c r="O9" s="9">
        <f>七星5月!O9+O8</f>
        <v>958</v>
      </c>
      <c r="P9" s="9">
        <f>七星5月!P9+P8</f>
        <v>224476</v>
      </c>
      <c r="Q9" s="9">
        <f>七星5月!Q9+Q8</f>
        <v>2989</v>
      </c>
      <c r="R9" s="9">
        <f>七星5月!R9+R8</f>
        <v>667084.39</v>
      </c>
      <c r="S9" s="9">
        <f>七星5月!S9+S8</f>
        <v>674</v>
      </c>
      <c r="T9" s="9">
        <f>七星5月!T9+T8</f>
        <v>1627625.66</v>
      </c>
      <c r="U9" s="9">
        <f>七星5月!U9+U8</f>
        <v>0</v>
      </c>
      <c r="V9" s="9">
        <f>七星5月!V9+V8</f>
        <v>0</v>
      </c>
      <c r="W9" s="9">
        <f>七星5月!W9+W8</f>
        <v>0</v>
      </c>
      <c r="X9" s="24">
        <f>七星2月!X9</f>
        <v>1901087.16</v>
      </c>
      <c r="Y9" s="16">
        <f>七星5月!Y9+Y8</f>
        <v>1456479.92</v>
      </c>
      <c r="Z9" s="24">
        <f>X9+Y9</f>
        <v>3357567.08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P9" sqref="P9"/>
    </sheetView>
  </sheetViews>
  <sheetFormatPr defaultColWidth="9" defaultRowHeight="14.25"/>
  <cols>
    <col min="1" max="1" width="9.125" style="1" customWidth="1"/>
    <col min="2" max="2" width="17" style="1" customWidth="1"/>
    <col min="3" max="3" width="12.625" style="1" customWidth="1"/>
    <col min="4" max="4" width="8.375" style="1" customWidth="1"/>
    <col min="5" max="5" width="13.875" style="1" customWidth="1"/>
    <col min="6" max="6" width="14.25" style="1" customWidth="1"/>
    <col min="7" max="8" width="9" style="1"/>
    <col min="9" max="9" width="10.3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6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-692137.88</v>
      </c>
      <c r="D8" s="9">
        <f>E8+F8+G8+H8</f>
        <v>-710000</v>
      </c>
      <c r="E8" s="15">
        <v>0</v>
      </c>
      <c r="F8" s="15">
        <v>-710000</v>
      </c>
      <c r="G8" s="9"/>
      <c r="H8" s="9"/>
      <c r="I8" s="15">
        <v>17862.12</v>
      </c>
      <c r="J8" s="9"/>
      <c r="K8" s="9"/>
      <c r="L8" s="9"/>
      <c r="M8" s="9">
        <f>N8+U8+V8+W8</f>
        <v>514990.04</v>
      </c>
      <c r="N8" s="9">
        <f>P8+R8+T8</f>
        <v>514990.04</v>
      </c>
      <c r="O8" s="9">
        <v>2</v>
      </c>
      <c r="P8" s="9">
        <v>456</v>
      </c>
      <c r="Q8" s="9">
        <v>1053</v>
      </c>
      <c r="R8" s="15">
        <v>177673.19</v>
      </c>
      <c r="S8" s="9">
        <v>189</v>
      </c>
      <c r="T8" s="22">
        <v>336860.85</v>
      </c>
      <c r="U8" s="9"/>
      <c r="V8" s="9"/>
      <c r="W8" s="9"/>
      <c r="X8" s="24">
        <f>七星6月!Z8</f>
        <v>3357567.08</v>
      </c>
      <c r="Y8" s="16">
        <f>C8-M8</f>
        <v>-1207127.92</v>
      </c>
      <c r="Z8" s="24">
        <f>X8+Y8</f>
        <v>2150439.16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七星6月!C9+C8</f>
        <v>3283528.09</v>
      </c>
      <c r="D9" s="9">
        <f>七星6月!D9+D8</f>
        <v>3260000</v>
      </c>
      <c r="E9" s="9">
        <f>七星6月!E9+E8</f>
        <v>3260000</v>
      </c>
      <c r="F9" s="9">
        <f>七星6月!F9+F8</f>
        <v>0</v>
      </c>
      <c r="G9" s="9">
        <f>七星6月!G9+G8</f>
        <v>0</v>
      </c>
      <c r="H9" s="9">
        <f>七星6月!H9+H8</f>
        <v>0</v>
      </c>
      <c r="I9" s="9">
        <f>七星6月!I9+I8</f>
        <v>23528.09</v>
      </c>
      <c r="J9" s="9">
        <f>七星6月!J9+J8</f>
        <v>0</v>
      </c>
      <c r="K9" s="9">
        <f>七星6月!K9+K8</f>
        <v>0</v>
      </c>
      <c r="L9" s="9">
        <f>七星6月!L9+L8</f>
        <v>0</v>
      </c>
      <c r="M9" s="9">
        <f>七星6月!M9+M8</f>
        <v>3034176.09</v>
      </c>
      <c r="N9" s="9">
        <f>七星6月!N9+N8</f>
        <v>3034176.09</v>
      </c>
      <c r="O9" s="9">
        <f>七星6月!O9+O8</f>
        <v>960</v>
      </c>
      <c r="P9" s="9">
        <f>七星6月!P9+P8</f>
        <v>224932</v>
      </c>
      <c r="Q9" s="9">
        <f>七星6月!Q9+Q8</f>
        <v>4042</v>
      </c>
      <c r="R9" s="9">
        <f>七星6月!R9+R8</f>
        <v>844757.58</v>
      </c>
      <c r="S9" s="9">
        <f>七星6月!S9+S8</f>
        <v>863</v>
      </c>
      <c r="T9" s="9">
        <f>七星6月!T9+T8</f>
        <v>1964486.51</v>
      </c>
      <c r="U9" s="9">
        <f>七星6月!U9+U8</f>
        <v>0</v>
      </c>
      <c r="V9" s="9">
        <f>七星6月!V9+V8</f>
        <v>0</v>
      </c>
      <c r="W9" s="9">
        <f>七星6月!W9+W8</f>
        <v>0</v>
      </c>
      <c r="X9" s="24">
        <f>七星2月!X9</f>
        <v>1901087.16</v>
      </c>
      <c r="Y9" s="16">
        <f>C9-M9</f>
        <v>249352</v>
      </c>
      <c r="Z9" s="24">
        <f>X9+Y9</f>
        <v>2150439.16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E1" workbookViewId="0">
      <selection activeCell="O9" sqref="O9"/>
    </sheetView>
  </sheetViews>
  <sheetFormatPr defaultColWidth="9" defaultRowHeight="14.25"/>
  <cols>
    <col min="1" max="1" width="9.125" style="1" customWidth="1"/>
    <col min="2" max="2" width="17" style="1" customWidth="1"/>
    <col min="3" max="3" width="12.625" style="1" customWidth="1"/>
    <col min="4" max="4" width="8.375" style="1" customWidth="1"/>
    <col min="5" max="5" width="13.875" style="1" customWidth="1"/>
    <col min="6" max="6" width="14.25" style="1" customWidth="1"/>
    <col min="7" max="8" width="9" style="1"/>
    <col min="9" max="9" width="10.3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6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620001.13</v>
      </c>
      <c r="D8" s="9">
        <f>E8+F8+G8+H8</f>
        <v>620000</v>
      </c>
      <c r="E8" s="15">
        <v>0</v>
      </c>
      <c r="F8" s="15">
        <v>620000</v>
      </c>
      <c r="G8" s="9"/>
      <c r="H8" s="9"/>
      <c r="I8" s="15">
        <v>1.13</v>
      </c>
      <c r="J8" s="9"/>
      <c r="K8" s="9"/>
      <c r="L8" s="9"/>
      <c r="M8" s="9">
        <f>N8+U8+V8+W8</f>
        <v>823346.38</v>
      </c>
      <c r="N8" s="9">
        <f>P8+R8+T8</f>
        <v>823346.38</v>
      </c>
      <c r="O8" s="9">
        <v>20</v>
      </c>
      <c r="P8" s="15">
        <v>4560</v>
      </c>
      <c r="Q8" s="9">
        <v>1449</v>
      </c>
      <c r="R8" s="15">
        <v>193442.38</v>
      </c>
      <c r="S8" s="9">
        <v>345</v>
      </c>
      <c r="T8" s="22">
        <v>625344</v>
      </c>
      <c r="U8" s="9"/>
      <c r="V8" s="9"/>
      <c r="W8" s="9"/>
      <c r="X8" s="24">
        <f>七星7月!Z8</f>
        <v>2150439.16</v>
      </c>
      <c r="Y8" s="16">
        <f>C8-M8</f>
        <v>-203345.25</v>
      </c>
      <c r="Z8" s="24">
        <f>X8+Y8</f>
        <v>1947093.91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七星7月!C9+C8</f>
        <v>3903529.22</v>
      </c>
      <c r="D9" s="9">
        <f>七星7月!D9+D8</f>
        <v>3880000</v>
      </c>
      <c r="E9" s="9">
        <f>七星7月!E9+E8</f>
        <v>3260000</v>
      </c>
      <c r="F9" s="9">
        <f>七星7月!F9+F8</f>
        <v>620000</v>
      </c>
      <c r="G9" s="9">
        <f>七星7月!G9+G8</f>
        <v>0</v>
      </c>
      <c r="H9" s="9">
        <f>七星7月!H9+H8</f>
        <v>0</v>
      </c>
      <c r="I9" s="9">
        <f>七星7月!I9+I8</f>
        <v>23529.22</v>
      </c>
      <c r="J9" s="9">
        <f>七星7月!J9+J8</f>
        <v>0</v>
      </c>
      <c r="K9" s="9">
        <f>七星7月!K9+K8</f>
        <v>0</v>
      </c>
      <c r="L9" s="9">
        <f>七星7月!L9+L8</f>
        <v>0</v>
      </c>
      <c r="M9" s="9">
        <f>七星7月!M9+M8</f>
        <v>3857522.47</v>
      </c>
      <c r="N9" s="9">
        <f>七星7月!N9+N8</f>
        <v>3857522.47</v>
      </c>
      <c r="O9" s="9">
        <f>七星7月!O9+O8</f>
        <v>980</v>
      </c>
      <c r="P9" s="9">
        <f>七星7月!P9+P8</f>
        <v>229492</v>
      </c>
      <c r="Q9" s="9">
        <f>七星7月!Q9+Q8</f>
        <v>5491</v>
      </c>
      <c r="R9" s="9">
        <f>七星7月!R9+R8</f>
        <v>1038199.96</v>
      </c>
      <c r="S9" s="9">
        <f>七星7月!S9+S8</f>
        <v>1208</v>
      </c>
      <c r="T9" s="9">
        <f>七星7月!T9+T8</f>
        <v>2589830.51</v>
      </c>
      <c r="U9" s="9">
        <f>七星7月!U9+U8</f>
        <v>0</v>
      </c>
      <c r="V9" s="9">
        <f>七星7月!V9+V8</f>
        <v>0</v>
      </c>
      <c r="W9" s="9">
        <f>七星7月!W9+W8</f>
        <v>0</v>
      </c>
      <c r="X9" s="24">
        <f>七星2月!X9</f>
        <v>1901087.16</v>
      </c>
      <c r="Y9" s="16">
        <f>C9-M9</f>
        <v>46006.75</v>
      </c>
      <c r="Z9" s="24">
        <f>X9+Y9</f>
        <v>1947093.91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I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2.625" style="1" customWidth="1"/>
    <col min="4" max="4" width="8.375" style="1" customWidth="1"/>
    <col min="5" max="5" width="13.875" style="1" customWidth="1"/>
    <col min="6" max="6" width="14.25" style="1" customWidth="1"/>
    <col min="7" max="8" width="9" style="1"/>
    <col min="9" max="9" width="10.3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6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3.83</v>
      </c>
      <c r="D8" s="9">
        <f>E8+F8+G8+H8</f>
        <v>0</v>
      </c>
      <c r="E8" s="15">
        <v>0</v>
      </c>
      <c r="F8" s="15"/>
      <c r="G8" s="9"/>
      <c r="H8" s="9"/>
      <c r="I8" s="15">
        <v>3.83</v>
      </c>
      <c r="J8" s="9"/>
      <c r="K8" s="9"/>
      <c r="L8" s="9"/>
      <c r="M8" s="9">
        <f>N8+U8+V8+W8</f>
        <v>598972</v>
      </c>
      <c r="N8" s="9">
        <f>P8+R8+T8</f>
        <v>598972</v>
      </c>
      <c r="O8" s="9">
        <v>16</v>
      </c>
      <c r="P8" s="15">
        <v>3648</v>
      </c>
      <c r="Q8" s="9">
        <v>1025</v>
      </c>
      <c r="R8" s="15">
        <v>155808.51</v>
      </c>
      <c r="S8" s="9">
        <v>215</v>
      </c>
      <c r="T8" s="22">
        <v>439515.49</v>
      </c>
      <c r="U8" s="9"/>
      <c r="V8" s="9"/>
      <c r="W8" s="9"/>
      <c r="X8" s="24">
        <f>七星8月!Z8</f>
        <v>1947093.91</v>
      </c>
      <c r="Y8" s="16">
        <f>C8-M8</f>
        <v>-598968.17</v>
      </c>
      <c r="Z8" s="24">
        <f>X8+Y8</f>
        <v>1348125.74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七星8月!C9+C8</f>
        <v>3903533.05</v>
      </c>
      <c r="D9" s="9">
        <f>七星8月!D9+D8</f>
        <v>3880000</v>
      </c>
      <c r="E9" s="9">
        <f>七星8月!E9+E8</f>
        <v>3260000</v>
      </c>
      <c r="F9" s="9">
        <f>七星8月!F9+F8</f>
        <v>620000</v>
      </c>
      <c r="G9" s="9">
        <f>七星8月!G9+G8</f>
        <v>0</v>
      </c>
      <c r="H9" s="9">
        <f>七星8月!H9+H8</f>
        <v>0</v>
      </c>
      <c r="I9" s="9">
        <f>七星8月!I9+I8</f>
        <v>23533.05</v>
      </c>
      <c r="J9" s="9">
        <f>七星8月!J9+J8</f>
        <v>0</v>
      </c>
      <c r="K9" s="9">
        <f>七星8月!K9+K8</f>
        <v>0</v>
      </c>
      <c r="L9" s="9">
        <f>七星8月!L9+L8</f>
        <v>0</v>
      </c>
      <c r="M9" s="9">
        <f>七星8月!M9+M8</f>
        <v>4456494.47</v>
      </c>
      <c r="N9" s="9">
        <f>七星8月!N9+N8</f>
        <v>4456494.47</v>
      </c>
      <c r="O9" s="9">
        <f>七星8月!O9+O8</f>
        <v>996</v>
      </c>
      <c r="P9" s="9">
        <f>七星8月!P9+P8</f>
        <v>233140</v>
      </c>
      <c r="Q9" s="9">
        <f>七星8月!Q9+Q8</f>
        <v>6516</v>
      </c>
      <c r="R9" s="9">
        <f>七星8月!R9+R8</f>
        <v>1194008.47</v>
      </c>
      <c r="S9" s="9">
        <f>七星8月!S9+S8</f>
        <v>1423</v>
      </c>
      <c r="T9" s="9">
        <f>七星8月!T9+T8</f>
        <v>3029346</v>
      </c>
      <c r="U9" s="9">
        <f>七星8月!U9+U8</f>
        <v>0</v>
      </c>
      <c r="V9" s="9">
        <f>七星8月!V9+V8</f>
        <v>0</v>
      </c>
      <c r="W9" s="9">
        <f>七星8月!W9+W8</f>
        <v>0</v>
      </c>
      <c r="X9" s="24">
        <f>七星2月!X9</f>
        <v>1901087.16</v>
      </c>
      <c r="Y9" s="16">
        <f>C9-M9</f>
        <v>-552961.42</v>
      </c>
      <c r="Z9" s="24">
        <f>X9+Y9</f>
        <v>1348125.74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3" workbookViewId="0">
      <selection activeCell="M3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2.625" style="1" customWidth="1"/>
    <col min="4" max="4" width="8.375" style="1" customWidth="1"/>
    <col min="5" max="5" width="13.875" style="1" customWidth="1"/>
    <col min="6" max="6" width="14.25" style="1" customWidth="1"/>
    <col min="7" max="8" width="9" style="1"/>
    <col min="9" max="9" width="10.3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6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9537.58</v>
      </c>
      <c r="D8" s="9">
        <f>E8+F8+G8+H8</f>
        <v>0</v>
      </c>
      <c r="E8" s="15">
        <v>0</v>
      </c>
      <c r="F8" s="15"/>
      <c r="G8" s="9"/>
      <c r="H8" s="9"/>
      <c r="I8" s="15">
        <v>9537.58</v>
      </c>
      <c r="J8" s="9"/>
      <c r="K8" s="9"/>
      <c r="L8" s="9"/>
      <c r="M8" s="9">
        <f>N8+U8+V8+W8</f>
        <v>473992.76</v>
      </c>
      <c r="N8" s="9">
        <f>P8+R8+T8</f>
        <v>473992.76</v>
      </c>
      <c r="O8" s="9">
        <v>185</v>
      </c>
      <c r="P8" s="15">
        <v>70148</v>
      </c>
      <c r="Q8" s="9">
        <v>795</v>
      </c>
      <c r="R8" s="15">
        <v>120459.49</v>
      </c>
      <c r="S8" s="9">
        <v>145</v>
      </c>
      <c r="T8" s="22">
        <v>283385.27</v>
      </c>
      <c r="U8" s="9"/>
      <c r="V8" s="9"/>
      <c r="W8" s="9"/>
      <c r="X8" s="24">
        <f>七星9月!Z8</f>
        <v>1348125.74</v>
      </c>
      <c r="Y8" s="16">
        <f>C8-M8</f>
        <v>-464455.18</v>
      </c>
      <c r="Z8" s="24">
        <f>X8+Y8</f>
        <v>883670.56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七星9月!C9+C8</f>
        <v>3913070.63</v>
      </c>
      <c r="D9" s="9">
        <f>七星9月!D9+D8</f>
        <v>3880000</v>
      </c>
      <c r="E9" s="9">
        <f>七星9月!E9+E8</f>
        <v>3260000</v>
      </c>
      <c r="F9" s="9">
        <f>七星9月!F9+F8</f>
        <v>620000</v>
      </c>
      <c r="G9" s="9">
        <f>七星9月!G9+G8</f>
        <v>0</v>
      </c>
      <c r="H9" s="9">
        <f>七星9月!H9+H8</f>
        <v>0</v>
      </c>
      <c r="I9" s="9">
        <f>七星9月!I9+I8</f>
        <v>33070.63</v>
      </c>
      <c r="J9" s="9">
        <f>七星9月!J9+J8</f>
        <v>0</v>
      </c>
      <c r="K9" s="9">
        <f>七星9月!K9+K8</f>
        <v>0</v>
      </c>
      <c r="L9" s="9">
        <f>七星9月!L9+L8</f>
        <v>0</v>
      </c>
      <c r="M9" s="9">
        <f>七星9月!M9+M8</f>
        <v>4930487.23</v>
      </c>
      <c r="N9" s="9">
        <f>七星9月!N9+N8</f>
        <v>4930487.23</v>
      </c>
      <c r="O9" s="9">
        <f>七星9月!O9+O8</f>
        <v>1181</v>
      </c>
      <c r="P9" s="9">
        <f>七星9月!P9+P8</f>
        <v>303288</v>
      </c>
      <c r="Q9" s="9">
        <f>七星9月!Q9+Q8</f>
        <v>7311</v>
      </c>
      <c r="R9" s="9">
        <f>七星9月!R9+R8</f>
        <v>1314467.96</v>
      </c>
      <c r="S9" s="9">
        <f>七星9月!S9+S8</f>
        <v>1568</v>
      </c>
      <c r="T9" s="9">
        <f>七星9月!T9+T8</f>
        <v>3312731.27</v>
      </c>
      <c r="U9" s="9">
        <f>七星9月!U9+U8</f>
        <v>0</v>
      </c>
      <c r="V9" s="9">
        <f>七星9月!V9+V8</f>
        <v>0</v>
      </c>
      <c r="W9" s="9">
        <f>七星9月!W9+W8</f>
        <v>0</v>
      </c>
      <c r="X9" s="24">
        <f>七星2月!X9</f>
        <v>1901087.16</v>
      </c>
      <c r="Y9" s="16">
        <f>C9-M9</f>
        <v>-1017416.6</v>
      </c>
      <c r="Z9" s="24">
        <f>X9+Y9</f>
        <v>883670.56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D9" sqref="D9"/>
    </sheetView>
  </sheetViews>
  <sheetFormatPr defaultColWidth="9" defaultRowHeight="14.25"/>
  <cols>
    <col min="1" max="1" width="9.125" style="1" customWidth="1"/>
    <col min="2" max="2" width="17" style="1" customWidth="1"/>
    <col min="3" max="3" width="16.5" style="1" customWidth="1"/>
    <col min="4" max="4" width="13.125" style="1" customWidth="1"/>
    <col min="5" max="5" width="12.625" style="1" customWidth="1"/>
    <col min="6" max="6" width="12.625" style="1"/>
    <col min="7" max="7" width="11.5" style="1"/>
    <col min="8" max="8" width="9" style="1"/>
    <col min="9" max="9" width="19.125" style="1" customWidth="1"/>
    <col min="10" max="10" width="13.125" style="1" customWidth="1"/>
    <col min="11" max="11" width="6.875" style="1" customWidth="1"/>
    <col min="12" max="12" width="7.875" style="1" customWidth="1"/>
    <col min="13" max="14" width="12.625" style="1"/>
    <col min="15" max="15" width="12.5" style="1" customWidth="1"/>
    <col min="16" max="16" width="12.25" style="1" customWidth="1"/>
    <col min="17" max="17" width="9.375" style="1"/>
    <col min="18" max="18" width="14.125" style="1" customWidth="1"/>
    <col min="19" max="19" width="11.125" style="1" customWidth="1"/>
    <col min="20" max="20" width="12.1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5.25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秀峰5月!C8+叠彩5月!C8+象山5月!C8+七星5月!C8+雁山5月!C8</f>
        <v>9080000.35</v>
      </c>
      <c r="D8" s="27">
        <f>秀峰5月!D8+叠彩5月!D8+象山5月!D8+七星5月!D8+雁山5月!D8</f>
        <v>9080000</v>
      </c>
      <c r="E8" s="27">
        <f>秀峰5月!E8+叠彩5月!E8+象山5月!E8+七星5月!E8+雁山5月!E8</f>
        <v>6740000</v>
      </c>
      <c r="F8" s="27">
        <f>秀峰5月!F8+叠彩5月!F8+象山5月!F8+七星5月!F8+雁山5月!F8</f>
        <v>2340000</v>
      </c>
      <c r="G8" s="27">
        <f>秀峰5月!G8+叠彩5月!G8+象山5月!G8+七星5月!G8+雁山5月!G8</f>
        <v>0</v>
      </c>
      <c r="H8" s="27">
        <f>秀峰5月!H8+叠彩5月!H8+象山5月!H8+七星5月!H8+雁山5月!H8</f>
        <v>0</v>
      </c>
      <c r="I8" s="27">
        <f>秀峰5月!I8+叠彩5月!I8+象山5月!I8+七星5月!I8+雁山5月!I8</f>
        <v>0.35</v>
      </c>
      <c r="J8" s="27">
        <f>秀峰5月!J8+叠彩5月!J8+象山5月!J8+七星5月!J8+雁山5月!J8</f>
        <v>0</v>
      </c>
      <c r="K8" s="27">
        <f>秀峰5月!K8+叠彩5月!K8+象山5月!K8+七星5月!K8+雁山5月!K8</f>
        <v>0</v>
      </c>
      <c r="L8" s="27">
        <f>秀峰5月!L8+叠彩5月!L8+象山5月!L8+七星5月!L8+雁山5月!L8</f>
        <v>0</v>
      </c>
      <c r="M8" s="27">
        <f>秀峰5月!M8+叠彩5月!M8+象山5月!M8+七星5月!M8+雁山5月!M8</f>
        <v>69290.21</v>
      </c>
      <c r="N8" s="27">
        <f>秀峰5月!N8+叠彩5月!N8+象山5月!N8+七星5月!N8+雁山5月!N8</f>
        <v>69290.21</v>
      </c>
      <c r="O8" s="27">
        <f>秀峰5月!O8+叠彩5月!O8+象山5月!O8+七星5月!O8+雁山5月!O8</f>
        <v>0</v>
      </c>
      <c r="P8" s="27">
        <f>秀峰5月!P8+叠彩5月!P8+象山5月!P8+七星5月!P8+雁山5月!P8</f>
        <v>-1596</v>
      </c>
      <c r="Q8" s="27">
        <f>秀峰5月!Q8+叠彩5月!Q8+象山5月!Q8+七星5月!Q8+雁山5月!Q8</f>
        <v>22</v>
      </c>
      <c r="R8" s="27">
        <f>秀峰5月!R8+叠彩5月!R8+象山5月!R8+七星5月!R8+雁山5月!R8</f>
        <v>1723.56</v>
      </c>
      <c r="S8" s="27">
        <f>秀峰5月!S8+叠彩5月!S8+象山5月!S8+七星5月!S8+雁山5月!S8</f>
        <v>2</v>
      </c>
      <c r="T8" s="27">
        <f>秀峰5月!T8+叠彩5月!T8+象山5月!T8+七星5月!T8+雁山5月!T8</f>
        <v>69162.65</v>
      </c>
      <c r="U8" s="27">
        <f>秀峰5月!U8+叠彩5月!U8+象山5月!U8+七星5月!U8+雁山5月!U8</f>
        <v>0</v>
      </c>
      <c r="V8" s="27">
        <f>秀峰5月!V8+叠彩5月!V8+象山5月!V8+七星5月!V8+雁山5月!V8</f>
        <v>0</v>
      </c>
      <c r="W8" s="27">
        <f>秀峰5月!W8+叠彩5月!W8+象山5月!W8+七星5月!W8+雁山5月!W8</f>
        <v>0</v>
      </c>
      <c r="X8" s="27">
        <f>秀峰5月!X8+叠彩5月!X8+象山5月!X8+七星5月!X8+雁山5月!X8</f>
        <v>7565421.68</v>
      </c>
      <c r="Y8" s="27">
        <f>秀峰5月!Y8+叠彩5月!Y8+象山5月!Y8+七星5月!Y8+雁山5月!Y8</f>
        <v>9010710.14</v>
      </c>
      <c r="Z8" s="27">
        <f>秀峰5月!Z8+叠彩5月!Z8+象山5月!Z8+七星5月!Z8+雁山5月!Z8</f>
        <v>16576131.82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秀峰5月!C9+叠彩5月!C9+象山5月!C9+七星5月!C9+雁山5月!C9</f>
        <v>13136002.46</v>
      </c>
      <c r="D9" s="27">
        <f>秀峰5月!D9+叠彩5月!D9+象山5月!D9+七星5月!D9+雁山5月!D9</f>
        <v>13110000</v>
      </c>
      <c r="E9" s="27">
        <f>秀峰5月!E9+叠彩5月!E9+象山5月!E9+七星5月!E9+雁山5月!E9</f>
        <v>9440000</v>
      </c>
      <c r="F9" s="27">
        <f>秀峰5月!F9+叠彩5月!F9+象山5月!F9+七星5月!F9+雁山5月!F9</f>
        <v>2920000</v>
      </c>
      <c r="G9" s="27">
        <f>秀峰5月!G9+叠彩5月!G9+象山5月!G9+七星5月!G9+雁山5月!G9</f>
        <v>750000</v>
      </c>
      <c r="H9" s="27">
        <f>秀峰5月!H9+叠彩5月!H9+象山5月!H9+七星5月!H9+雁山5月!H9</f>
        <v>0</v>
      </c>
      <c r="I9" s="27">
        <f>秀峰5月!I9+叠彩5月!I9+象山5月!I9+七星5月!I9+雁山5月!I9</f>
        <v>26002.46</v>
      </c>
      <c r="J9" s="27">
        <f>秀峰5月!J9+叠彩5月!J9+象山5月!J9+七星5月!J9+雁山5月!J9</f>
        <v>0</v>
      </c>
      <c r="K9" s="27">
        <f>秀峰5月!K9+叠彩5月!K9+象山5月!K9+七星5月!K9+雁山5月!K9</f>
        <v>0</v>
      </c>
      <c r="L9" s="27">
        <f>秀峰5月!L9+叠彩5月!L9+象山5月!L9+七星5月!L9+雁山5月!L9</f>
        <v>0</v>
      </c>
      <c r="M9" s="27">
        <f>秀峰5月!M9+叠彩5月!M9+象山5月!M9+七星5月!M9+雁山5月!M9</f>
        <v>5266036.96</v>
      </c>
      <c r="N9" s="27">
        <f>秀峰5月!N9+叠彩5月!N9+象山5月!N9+七星5月!N9+雁山5月!N9</f>
        <v>5266036.96</v>
      </c>
      <c r="O9" s="27">
        <f>秀峰5月!O9+叠彩5月!O9+象山5月!O9+七星5月!O9+雁山5月!O9</f>
        <v>2410</v>
      </c>
      <c r="P9" s="27">
        <f>秀峰5月!P9+叠彩5月!P9+象山5月!P9+七星5月!P9+雁山5月!P9</f>
        <v>639830</v>
      </c>
      <c r="Q9" s="27">
        <f>秀峰5月!Q9+叠彩5月!Q9+象山5月!Q9+七星5月!Q9+雁山5月!Q9</f>
        <v>7729</v>
      </c>
      <c r="R9" s="27">
        <f>秀峰5月!R9+叠彩5月!R9+象山5月!R9+七星5月!R9+雁山5月!R9</f>
        <v>1206127.42</v>
      </c>
      <c r="S9" s="27">
        <f>秀峰5月!S9+叠彩5月!S9+象山5月!S9+七星5月!S9+雁山5月!S9</f>
        <v>1774</v>
      </c>
      <c r="T9" s="27">
        <f>秀峰5月!T9+叠彩5月!T9+象山5月!T9+七星5月!T9+雁山5月!T9</f>
        <v>3420079.54</v>
      </c>
      <c r="U9" s="27">
        <f>秀峰5月!U9+叠彩5月!U9+象山5月!U9+七星5月!U9+雁山5月!U9</f>
        <v>0</v>
      </c>
      <c r="V9" s="27">
        <f>秀峰5月!V9+叠彩5月!V9+象山5月!V9+七星5月!V9+雁山5月!V9</f>
        <v>0</v>
      </c>
      <c r="W9" s="27">
        <f>秀峰5月!W9+叠彩5月!W9+象山5月!W9+七星5月!W9+雁山5月!W9</f>
        <v>0</v>
      </c>
      <c r="X9" s="27">
        <f>秀峰2月!X9+叠彩2月!X9+象山2月!X9+七星2月!X9+雁山2月!X9</f>
        <v>8706166.32</v>
      </c>
      <c r="Y9" s="27">
        <f>秀峰5月!Y9+叠彩5月!Y9+象山5月!Y9+七星5月!Y9+雁山5月!Y9</f>
        <v>7869965.5</v>
      </c>
      <c r="Z9" s="27">
        <f>秀峰5月!Z9+叠彩5月!Z9+象山5月!Z9+七星5月!Z9+雁山5月!Z9</f>
        <v>16576131.82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E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2.625" style="1" customWidth="1"/>
    <col min="4" max="4" width="8.375" style="1" customWidth="1"/>
    <col min="5" max="5" width="13.875" style="1" customWidth="1"/>
    <col min="6" max="6" width="14.25" style="1" customWidth="1"/>
    <col min="7" max="8" width="9" style="1"/>
    <col min="9" max="9" width="10.3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6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0.31</v>
      </c>
      <c r="D8" s="9">
        <f>E8+F8+G8+H8</f>
        <v>0</v>
      </c>
      <c r="E8" s="15">
        <v>0</v>
      </c>
      <c r="F8" s="15"/>
      <c r="G8" s="9"/>
      <c r="H8" s="9"/>
      <c r="I8" s="15">
        <v>0.31</v>
      </c>
      <c r="J8" s="9"/>
      <c r="K8" s="9"/>
      <c r="L8" s="9"/>
      <c r="M8" s="9">
        <f>N8+U8+V8+W8</f>
        <v>493048.38</v>
      </c>
      <c r="N8" s="9">
        <f>P8+R8+T8</f>
        <v>493048.38</v>
      </c>
      <c r="O8" s="9">
        <v>278</v>
      </c>
      <c r="P8" s="15">
        <v>110640</v>
      </c>
      <c r="Q8" s="9">
        <v>797</v>
      </c>
      <c r="R8" s="15">
        <v>101547.93</v>
      </c>
      <c r="S8" s="9">
        <v>180</v>
      </c>
      <c r="T8" s="22">
        <v>280860.45</v>
      </c>
      <c r="U8" s="9"/>
      <c r="V8" s="9"/>
      <c r="W8" s="9"/>
      <c r="X8" s="24">
        <f>七星10月!Z8</f>
        <v>883670.56</v>
      </c>
      <c r="Y8" s="16">
        <f>C8-M8</f>
        <v>-493048.07</v>
      </c>
      <c r="Z8" s="24">
        <f>X8+Y8</f>
        <v>390622.49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七星10月!C9+C8</f>
        <v>3913070.94</v>
      </c>
      <c r="D9" s="9">
        <f>七星10月!D9+D8</f>
        <v>3880000</v>
      </c>
      <c r="E9" s="9">
        <f>七星10月!E9+E8</f>
        <v>3260000</v>
      </c>
      <c r="F9" s="9">
        <f>七星10月!F9+F8</f>
        <v>620000</v>
      </c>
      <c r="G9" s="9">
        <f>七星10月!G9+G8</f>
        <v>0</v>
      </c>
      <c r="H9" s="9">
        <f>七星10月!H9+H8</f>
        <v>0</v>
      </c>
      <c r="I9" s="9">
        <f>七星10月!I9+I8</f>
        <v>33070.94</v>
      </c>
      <c r="J9" s="9">
        <f>七星10月!J9+J8</f>
        <v>0</v>
      </c>
      <c r="K9" s="9">
        <f>七星10月!K9+K8</f>
        <v>0</v>
      </c>
      <c r="L9" s="9">
        <f>七星10月!L9+L8</f>
        <v>0</v>
      </c>
      <c r="M9" s="9">
        <f>七星10月!M9+M8</f>
        <v>5423535.61</v>
      </c>
      <c r="N9" s="9">
        <f>七星10月!N9+N8</f>
        <v>5423535.61</v>
      </c>
      <c r="O9" s="9">
        <f>七星10月!O9+O8</f>
        <v>1459</v>
      </c>
      <c r="P9" s="9">
        <f>七星10月!P9+P8</f>
        <v>413928</v>
      </c>
      <c r="Q9" s="9">
        <f>七星10月!Q9+Q8</f>
        <v>8108</v>
      </c>
      <c r="R9" s="9">
        <f>七星10月!R9+R8</f>
        <v>1416015.89</v>
      </c>
      <c r="S9" s="9">
        <f>七星10月!S9+S8</f>
        <v>1748</v>
      </c>
      <c r="T9" s="9">
        <f>七星10月!T9+T8</f>
        <v>3593591.72</v>
      </c>
      <c r="U9" s="9">
        <f>七星10月!U9+U8</f>
        <v>0</v>
      </c>
      <c r="V9" s="9">
        <f>七星10月!V9+V8</f>
        <v>0</v>
      </c>
      <c r="W9" s="9">
        <f>七星10月!W9+W8</f>
        <v>0</v>
      </c>
      <c r="X9" s="24">
        <f>七星2月!X9</f>
        <v>1901087.16</v>
      </c>
      <c r="Y9" s="16">
        <f>C9-M9</f>
        <v>-1510464.67</v>
      </c>
      <c r="Z9" s="24">
        <f>X9+Y9</f>
        <v>390622.49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I9" sqref="I9"/>
    </sheetView>
  </sheetViews>
  <sheetFormatPr defaultColWidth="9" defaultRowHeight="14.25"/>
  <cols>
    <col min="1" max="1" width="9.125" style="1" customWidth="1"/>
    <col min="2" max="2" width="17" style="1" customWidth="1"/>
    <col min="3" max="3" width="12.625" style="1" customWidth="1"/>
    <col min="4" max="4" width="8.375" style="1" customWidth="1"/>
    <col min="5" max="5" width="13.875" style="1" customWidth="1"/>
    <col min="6" max="6" width="14.25" style="1" customWidth="1"/>
    <col min="7" max="8" width="9" style="1"/>
    <col min="9" max="10" width="10.3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0.625" style="1" customWidth="1"/>
    <col min="19" max="19" width="11.125" style="1" customWidth="1"/>
    <col min="20" max="20" width="11.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1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D8+I8+J8+K8+L8</f>
        <v>942658.48</v>
      </c>
      <c r="D8" s="9">
        <f>E8+F8+G8+H8</f>
        <v>890000</v>
      </c>
      <c r="E8" s="15">
        <v>0</v>
      </c>
      <c r="F8" s="15"/>
      <c r="G8" s="9">
        <v>890000</v>
      </c>
      <c r="H8" s="9"/>
      <c r="I8" s="15">
        <f>-7.68</f>
        <v>-7.68</v>
      </c>
      <c r="J8" s="15">
        <v>52666.16</v>
      </c>
      <c r="K8" s="9"/>
      <c r="L8" s="9"/>
      <c r="M8" s="9">
        <f>N8+U8+V8+W8</f>
        <v>629011.47</v>
      </c>
      <c r="N8" s="9">
        <f>P8+R8+T8</f>
        <v>629011.47</v>
      </c>
      <c r="O8" s="9"/>
      <c r="P8" s="15">
        <v>242764</v>
      </c>
      <c r="Q8" s="9"/>
      <c r="R8" s="15">
        <v>127044.23</v>
      </c>
      <c r="S8" s="9"/>
      <c r="T8" s="22">
        <v>259203.24</v>
      </c>
      <c r="U8" s="9"/>
      <c r="V8" s="9"/>
      <c r="W8" s="9"/>
      <c r="X8" s="24">
        <f>七星11月!Z8</f>
        <v>390622.49</v>
      </c>
      <c r="Y8" s="16">
        <f>C8-M8</f>
        <v>313647.01</v>
      </c>
      <c r="Z8" s="24">
        <f>X8+Y8</f>
        <v>704269.5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七星11月!C9+C8</f>
        <v>4855729.42</v>
      </c>
      <c r="D9" s="9">
        <f>七星11月!D9+D8</f>
        <v>4770000</v>
      </c>
      <c r="E9" s="9">
        <f>七星11月!E9+E8</f>
        <v>3260000</v>
      </c>
      <c r="F9" s="9">
        <f>七星11月!F9+F8</f>
        <v>620000</v>
      </c>
      <c r="G9" s="9">
        <f>七星11月!G9+G8</f>
        <v>890000</v>
      </c>
      <c r="H9" s="9">
        <f>七星11月!H9+H8</f>
        <v>0</v>
      </c>
      <c r="I9" s="9">
        <f>七星11月!I9+I8</f>
        <v>33063.26</v>
      </c>
      <c r="J9" s="9">
        <f>七星11月!J9+J8</f>
        <v>52666.16</v>
      </c>
      <c r="K9" s="9">
        <f>七星11月!K9+K8</f>
        <v>0</v>
      </c>
      <c r="L9" s="9">
        <f>七星11月!L9+L8</f>
        <v>0</v>
      </c>
      <c r="M9" s="9">
        <f>七星11月!M9+M8</f>
        <v>6052547.08</v>
      </c>
      <c r="N9" s="9">
        <f>七星11月!N9+N8</f>
        <v>6052547.08</v>
      </c>
      <c r="O9" s="9">
        <f>七星11月!O9+O8</f>
        <v>1459</v>
      </c>
      <c r="P9" s="9">
        <f>七星11月!P9+P8</f>
        <v>656692</v>
      </c>
      <c r="Q9" s="9">
        <f>七星11月!Q9+Q8</f>
        <v>8108</v>
      </c>
      <c r="R9" s="9">
        <f>七星11月!R9+R8</f>
        <v>1543060.12</v>
      </c>
      <c r="S9" s="9">
        <f>七星11月!S9+S8</f>
        <v>1748</v>
      </c>
      <c r="T9" s="9">
        <f>七星11月!T9+T8</f>
        <v>3852794.96</v>
      </c>
      <c r="U9" s="9">
        <f>七星11月!U9+U8</f>
        <v>0</v>
      </c>
      <c r="V9" s="9">
        <f>七星11月!V9+V8</f>
        <v>0</v>
      </c>
      <c r="W9" s="9">
        <f>七星11月!W9+W8</f>
        <v>0</v>
      </c>
      <c r="X9" s="24">
        <f>七星2月!X9</f>
        <v>1901087.16</v>
      </c>
      <c r="Y9" s="16">
        <f>C9-M9</f>
        <v>-1196817.66</v>
      </c>
      <c r="Z9" s="24">
        <f>X9+Y9</f>
        <v>704269.5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X8" sqref="X8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6.5" style="1" customWidth="1"/>
    <col min="10" max="10" width="4.875" style="1" customWidth="1"/>
    <col min="11" max="11" width="5.125" style="1" customWidth="1"/>
    <col min="12" max="12" width="7.875" style="1" customWidth="1"/>
    <col min="13" max="14" width="9" style="1"/>
    <col min="15" max="15" width="12.5" style="1" customWidth="1"/>
    <col min="16" max="16" width="12.25" style="1" customWidth="1"/>
    <col min="17" max="17" width="9" style="1"/>
    <col min="18" max="18" width="7.125" style="1" customWidth="1"/>
    <col min="19" max="19" width="11.125" style="1" customWidth="1"/>
    <col min="20" max="20" width="8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5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</f>
        <v>64.58</v>
      </c>
      <c r="D8" s="9"/>
      <c r="E8" s="9"/>
      <c r="F8" s="9"/>
      <c r="G8" s="9"/>
      <c r="H8" s="9"/>
      <c r="I8" s="22">
        <v>64.58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24">
        <v>1660545.08</v>
      </c>
      <c r="Y8" s="16">
        <f>C8-M8</f>
        <v>64.58</v>
      </c>
      <c r="Z8" s="24">
        <f>X8+Y8</f>
        <v>1660609.66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16">
        <f>C8</f>
        <v>64.58</v>
      </c>
      <c r="D9" s="16"/>
      <c r="E9" s="16"/>
      <c r="F9" s="16"/>
      <c r="G9" s="16"/>
      <c r="H9" s="16"/>
      <c r="I9" s="27">
        <f>I8</f>
        <v>64.58</v>
      </c>
      <c r="J9" s="16"/>
      <c r="K9" s="16"/>
      <c r="L9" s="16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4">
        <f>X8</f>
        <v>1660545.08</v>
      </c>
      <c r="Y9" s="16">
        <f>C9-M9</f>
        <v>64.58</v>
      </c>
      <c r="Z9" s="24">
        <f>X9+Y9</f>
        <v>1660609.66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E1" workbookViewId="0">
      <selection activeCell="Q8" sqref="Q8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6.5" style="1" customWidth="1"/>
    <col min="10" max="10" width="4.875" style="1" customWidth="1"/>
    <col min="11" max="11" width="5.125" style="1" customWidth="1"/>
    <col min="12" max="12" width="7.875" style="1" customWidth="1"/>
    <col min="13" max="14" width="9" style="1"/>
    <col min="15" max="15" width="12.5" style="1" customWidth="1"/>
    <col min="16" max="16" width="12.25" style="1" customWidth="1"/>
    <col min="17" max="17" width="9" style="1"/>
    <col min="18" max="18" width="7.125" style="1" customWidth="1"/>
    <col min="19" max="19" width="11.125" style="1" customWidth="1"/>
    <col min="20" max="20" width="8.6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5.7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</f>
        <v>0</v>
      </c>
      <c r="D8" s="9"/>
      <c r="E8" s="9"/>
      <c r="F8" s="9"/>
      <c r="G8" s="9"/>
      <c r="H8" s="9"/>
      <c r="I8" s="22"/>
      <c r="J8" s="9"/>
      <c r="K8" s="9"/>
      <c r="L8" s="9"/>
      <c r="M8" s="9">
        <f>N8+U8+V8+W8</f>
        <v>8782.78</v>
      </c>
      <c r="N8" s="9">
        <f>P8+R8+T8</f>
        <v>8782.78</v>
      </c>
      <c r="O8" s="9">
        <v>3</v>
      </c>
      <c r="P8" s="15">
        <v>1140</v>
      </c>
      <c r="Q8" s="9"/>
      <c r="R8" s="9">
        <v>919.37</v>
      </c>
      <c r="S8" s="9"/>
      <c r="T8" s="9">
        <v>6723.41</v>
      </c>
      <c r="U8" s="9"/>
      <c r="V8" s="9"/>
      <c r="W8" s="9"/>
      <c r="X8" s="24">
        <f>雁山1月!Z8</f>
        <v>1660609.66</v>
      </c>
      <c r="Y8" s="16">
        <f>C8-M8</f>
        <v>-8782.78</v>
      </c>
      <c r="Z8" s="24">
        <f>X8+Y8</f>
        <v>1651826.88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C8+雁山1月!C9</f>
        <v>64.58</v>
      </c>
      <c r="D9" s="27">
        <f>D8+雁山1月!D9</f>
        <v>0</v>
      </c>
      <c r="E9" s="27">
        <f>E8+雁山1月!E9</f>
        <v>0</v>
      </c>
      <c r="F9" s="27">
        <f>F8+雁山1月!F9</f>
        <v>0</v>
      </c>
      <c r="G9" s="27">
        <f>G8+雁山1月!G9</f>
        <v>0</v>
      </c>
      <c r="H9" s="27">
        <f>H8+雁山1月!H9</f>
        <v>0</v>
      </c>
      <c r="I9" s="27">
        <f>I8+雁山1月!I9</f>
        <v>64.58</v>
      </c>
      <c r="J9" s="16"/>
      <c r="K9" s="16"/>
      <c r="L9" s="16"/>
      <c r="M9" s="9">
        <f>M8+雁山1月!M9</f>
        <v>8782.78</v>
      </c>
      <c r="N9" s="9">
        <f>雁山1月!N9+N8</f>
        <v>8782.78</v>
      </c>
      <c r="O9" s="9">
        <f>雁山1月!O9+O8</f>
        <v>3</v>
      </c>
      <c r="P9" s="9">
        <f>雁山1月!P9+P8</f>
        <v>1140</v>
      </c>
      <c r="Q9" s="9">
        <f>雁山1月!Q9+Q8</f>
        <v>0</v>
      </c>
      <c r="R9" s="9">
        <f>雁山1月!R9+R8</f>
        <v>919.37</v>
      </c>
      <c r="S9" s="9">
        <f>雁山1月!S9+S8</f>
        <v>0</v>
      </c>
      <c r="T9" s="9">
        <f>雁山1月!T9+T8</f>
        <v>6723.41</v>
      </c>
      <c r="U9" s="9"/>
      <c r="V9" s="9"/>
      <c r="W9" s="9"/>
      <c r="X9" s="24">
        <f>雁山1月!X9</f>
        <v>1660545.08</v>
      </c>
      <c r="Y9" s="16">
        <f>C9-M9</f>
        <v>-8718.2</v>
      </c>
      <c r="Z9" s="24">
        <f>X9+Y9</f>
        <v>1651826.88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O8" sqref="O8"/>
    </sheetView>
  </sheetViews>
  <sheetFormatPr defaultColWidth="9" defaultRowHeight="14.25"/>
  <cols>
    <col min="1" max="1" width="9.125" style="1" customWidth="1"/>
    <col min="2" max="2" width="17" style="1" customWidth="1"/>
    <col min="3" max="4" width="8.375" style="1" customWidth="1"/>
    <col min="5" max="5" width="8.625" style="1" customWidth="1"/>
    <col min="6" max="8" width="9" style="1"/>
    <col min="9" max="9" width="6.5" style="1" customWidth="1"/>
    <col min="10" max="10" width="4.875" style="1" customWidth="1"/>
    <col min="11" max="11" width="5.125" style="1" customWidth="1"/>
    <col min="12" max="12" width="7.875" style="1" customWidth="1"/>
    <col min="13" max="14" width="10.375" style="1"/>
    <col min="15" max="15" width="12.5" style="1" customWidth="1"/>
    <col min="16" max="16" width="12.25" style="1" customWidth="1"/>
    <col min="17" max="17" width="9" style="1"/>
    <col min="18" max="18" width="11.25" style="1" customWidth="1"/>
    <col min="19" max="19" width="11.125" style="1" customWidth="1"/>
    <col min="20" max="20" width="13.3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4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</f>
        <v>4.04</v>
      </c>
      <c r="D8" s="9"/>
      <c r="E8" s="9"/>
      <c r="F8" s="9"/>
      <c r="G8" s="9"/>
      <c r="H8" s="9"/>
      <c r="I8" s="22">
        <v>4.04</v>
      </c>
      <c r="J8" s="9"/>
      <c r="K8" s="9"/>
      <c r="L8" s="9"/>
      <c r="M8" s="9">
        <f>N8+U8+V8+W8</f>
        <v>818422.24</v>
      </c>
      <c r="N8" s="9">
        <f>P8+R8+T8</f>
        <v>818422.24</v>
      </c>
      <c r="O8" s="9">
        <v>0</v>
      </c>
      <c r="P8" s="15">
        <v>0</v>
      </c>
      <c r="Q8" s="9">
        <v>1029</v>
      </c>
      <c r="R8" s="22">
        <v>194280.7</v>
      </c>
      <c r="S8" s="9">
        <v>305</v>
      </c>
      <c r="T8" s="22">
        <v>624141.54</v>
      </c>
      <c r="U8" s="9"/>
      <c r="V8" s="9"/>
      <c r="W8" s="9"/>
      <c r="X8" s="24">
        <f>雁山2月!Z8</f>
        <v>1651826.88</v>
      </c>
      <c r="Y8" s="16">
        <f>C8-M8</f>
        <v>-818418.2</v>
      </c>
      <c r="Z8" s="24">
        <f>X8+Y8</f>
        <v>833408.68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雁山2月!C9+C8</f>
        <v>68.62</v>
      </c>
      <c r="D9" s="9">
        <f>雁山2月!D9+D8</f>
        <v>0</v>
      </c>
      <c r="E9" s="9">
        <f>雁山2月!E9+E8</f>
        <v>0</v>
      </c>
      <c r="F9" s="9">
        <f>雁山2月!F9+F8</f>
        <v>0</v>
      </c>
      <c r="G9" s="9">
        <f>雁山2月!G9+G8</f>
        <v>0</v>
      </c>
      <c r="H9" s="9">
        <f>雁山2月!H9+H8</f>
        <v>0</v>
      </c>
      <c r="I9" s="9">
        <f>雁山2月!I9+I8</f>
        <v>68.62</v>
      </c>
      <c r="J9" s="9">
        <f>雁山2月!J9+J8</f>
        <v>0</v>
      </c>
      <c r="K9" s="9">
        <f>雁山2月!K9+K8</f>
        <v>0</v>
      </c>
      <c r="L9" s="9">
        <f>雁山2月!L9+L8</f>
        <v>0</v>
      </c>
      <c r="M9" s="9">
        <f>雁山2月!M9+M8</f>
        <v>827205.02</v>
      </c>
      <c r="N9" s="9">
        <f>雁山2月!N9+N8</f>
        <v>827205.02</v>
      </c>
      <c r="O9" s="9">
        <f>雁山2月!O9+O8</f>
        <v>3</v>
      </c>
      <c r="P9" s="9">
        <f>雁山2月!P9+P8</f>
        <v>1140</v>
      </c>
      <c r="Q9" s="9">
        <f>雁山2月!Q9+Q8</f>
        <v>1029</v>
      </c>
      <c r="R9" s="22">
        <f>雁山2月!R9+R8</f>
        <v>195200.07</v>
      </c>
      <c r="S9" s="9">
        <f>雁山2月!S9+S8</f>
        <v>305</v>
      </c>
      <c r="T9" s="22">
        <f>雁山2月!T9+T8</f>
        <v>630864.95</v>
      </c>
      <c r="U9" s="9">
        <f>雁山2月!U9+U8</f>
        <v>0</v>
      </c>
      <c r="V9" s="9">
        <f>雁山2月!V9+V8</f>
        <v>0</v>
      </c>
      <c r="W9" s="9">
        <f>雁山2月!W9+W8</f>
        <v>0</v>
      </c>
      <c r="X9" s="24">
        <f>雁山1月!X9</f>
        <v>1660545.08</v>
      </c>
      <c r="Y9" s="16">
        <f>C9-M9</f>
        <v>-827136.4</v>
      </c>
      <c r="Z9" s="24">
        <f>X9+Y9</f>
        <v>833408.68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P9" sqref="P9"/>
    </sheetView>
  </sheetViews>
  <sheetFormatPr defaultColWidth="9" defaultRowHeight="14.25"/>
  <cols>
    <col min="1" max="1" width="9.125" style="1" customWidth="1"/>
    <col min="2" max="2" width="17" style="1" customWidth="1"/>
    <col min="3" max="3" width="11.625" style="1" customWidth="1"/>
    <col min="4" max="4" width="8.375" style="1" customWidth="1"/>
    <col min="5" max="5" width="13.375" style="1" customWidth="1"/>
    <col min="6" max="6" width="12.5" style="1" customWidth="1"/>
    <col min="7" max="8" width="9" style="1"/>
    <col min="9" max="9" width="9.8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1.25" style="1" customWidth="1"/>
    <col min="19" max="19" width="11.125" style="1" customWidth="1"/>
    <col min="20" max="20" width="13.3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4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I8+D8</f>
        <v>2824943.36</v>
      </c>
      <c r="D8" s="9">
        <f>E8+F8+G8+H8</f>
        <v>2820000</v>
      </c>
      <c r="E8" s="15">
        <v>2300000</v>
      </c>
      <c r="F8" s="15">
        <v>520000</v>
      </c>
      <c r="G8" s="9"/>
      <c r="H8" s="9"/>
      <c r="I8" s="22">
        <v>4943.36</v>
      </c>
      <c r="J8" s="9"/>
      <c r="K8" s="9"/>
      <c r="L8" s="9"/>
      <c r="M8" s="9">
        <f>N8+U8+V8+W8</f>
        <v>157782</v>
      </c>
      <c r="N8" s="9">
        <f>P8+R8+T8</f>
        <v>157782</v>
      </c>
      <c r="O8" s="9">
        <v>647</v>
      </c>
      <c r="P8" s="15">
        <v>147516</v>
      </c>
      <c r="Q8" s="9">
        <v>4</v>
      </c>
      <c r="R8" s="22">
        <v>2850.93</v>
      </c>
      <c r="S8" s="9">
        <v>3</v>
      </c>
      <c r="T8" s="22">
        <v>7415.07</v>
      </c>
      <c r="U8" s="9"/>
      <c r="V8" s="9"/>
      <c r="W8" s="9"/>
      <c r="X8" s="24">
        <f>雁山3月!Z8</f>
        <v>833408.68</v>
      </c>
      <c r="Y8" s="16">
        <f>C8-M8</f>
        <v>2667161.36</v>
      </c>
      <c r="Z8" s="24">
        <f>X8+Y8</f>
        <v>3500570.04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雁山3月!C9+C8</f>
        <v>2825011.98</v>
      </c>
      <c r="D9" s="9">
        <f>雁山3月!D9+D8</f>
        <v>2820000</v>
      </c>
      <c r="E9" s="9">
        <f>雁山3月!E9+E8</f>
        <v>2300000</v>
      </c>
      <c r="F9" s="9">
        <f>雁山3月!F9+F8</f>
        <v>520000</v>
      </c>
      <c r="G9" s="9">
        <f>雁山3月!G9+G8</f>
        <v>0</v>
      </c>
      <c r="H9" s="9">
        <f>雁山3月!H9+H8</f>
        <v>0</v>
      </c>
      <c r="I9" s="9">
        <f>雁山3月!I9+I8</f>
        <v>5011.98</v>
      </c>
      <c r="J9" s="9">
        <f>雁山3月!J9+J8</f>
        <v>0</v>
      </c>
      <c r="K9" s="9">
        <f>雁山3月!K9+K8</f>
        <v>0</v>
      </c>
      <c r="L9" s="9">
        <f>雁山3月!L9+L8</f>
        <v>0</v>
      </c>
      <c r="M9" s="9">
        <f>雁山3月!M9+M8</f>
        <v>984987.02</v>
      </c>
      <c r="N9" s="9">
        <f>雁山3月!N9+N8</f>
        <v>984987.02</v>
      </c>
      <c r="O9" s="9">
        <f>雁山3月!O9+O8</f>
        <v>650</v>
      </c>
      <c r="P9" s="9">
        <f>雁山3月!P9+P8</f>
        <v>148656</v>
      </c>
      <c r="Q9" s="9">
        <f>雁山3月!Q9+Q8</f>
        <v>1033</v>
      </c>
      <c r="R9" s="9">
        <f>雁山3月!R9+R8</f>
        <v>198051</v>
      </c>
      <c r="S9" s="9">
        <f>雁山3月!S9+S8</f>
        <v>308</v>
      </c>
      <c r="T9" s="9">
        <f>雁山3月!T9+T8</f>
        <v>638280.02</v>
      </c>
      <c r="U9" s="9">
        <f>雁山3月!U9+U8</f>
        <v>0</v>
      </c>
      <c r="V9" s="9">
        <f>雁山3月!V9+V8</f>
        <v>0</v>
      </c>
      <c r="W9" s="9">
        <f>雁山3月!W9+W8</f>
        <v>0</v>
      </c>
      <c r="X9" s="24">
        <f>雁山2月!X9</f>
        <v>1660545.08</v>
      </c>
      <c r="Y9" s="16">
        <f>C9-M9</f>
        <v>1840024.96</v>
      </c>
      <c r="Z9" s="24">
        <f>X9+Y9</f>
        <v>3500570.04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Q9" sqref="Q9"/>
    </sheetView>
  </sheetViews>
  <sheetFormatPr defaultColWidth="9" defaultRowHeight="14.25"/>
  <cols>
    <col min="1" max="1" width="9.125" style="1" customWidth="1"/>
    <col min="2" max="2" width="17" style="1" customWidth="1"/>
    <col min="3" max="3" width="11.625" style="1" customWidth="1"/>
    <col min="4" max="4" width="8.375" style="1" customWidth="1"/>
    <col min="5" max="5" width="13.375" style="1" customWidth="1"/>
    <col min="6" max="6" width="12.5" style="1" customWidth="1"/>
    <col min="7" max="8" width="9" style="1"/>
    <col min="9" max="9" width="9.8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1.25" style="1" customWidth="1"/>
    <col min="19" max="19" width="11.125" style="1" customWidth="1"/>
    <col min="20" max="20" width="13.3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4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I8+D8</f>
        <v>0.2</v>
      </c>
      <c r="D8" s="9">
        <f>E8+F8+G8+H8</f>
        <v>0</v>
      </c>
      <c r="E8" s="15">
        <v>0</v>
      </c>
      <c r="F8" s="15">
        <v>0</v>
      </c>
      <c r="G8" s="9"/>
      <c r="H8" s="9"/>
      <c r="I8" s="22">
        <v>0.2</v>
      </c>
      <c r="J8" s="9"/>
      <c r="K8" s="9"/>
      <c r="L8" s="9"/>
      <c r="M8" s="9">
        <f>N8+U8+V8+W8</f>
        <v>44311.06</v>
      </c>
      <c r="N8" s="9">
        <f>P8+R8+T8</f>
        <v>44311.06</v>
      </c>
      <c r="O8" s="9">
        <v>0</v>
      </c>
      <c r="P8" s="15">
        <v>0</v>
      </c>
      <c r="Q8" s="9">
        <v>1</v>
      </c>
      <c r="R8" s="22">
        <v>192.64</v>
      </c>
      <c r="S8" s="9">
        <v>0</v>
      </c>
      <c r="T8" s="22">
        <v>44118.42</v>
      </c>
      <c r="U8" s="9"/>
      <c r="V8" s="9"/>
      <c r="W8" s="9"/>
      <c r="X8" s="24">
        <f>雁山4月!Z8</f>
        <v>3500570.04</v>
      </c>
      <c r="Y8" s="16">
        <f>C8-M8</f>
        <v>-44310.86</v>
      </c>
      <c r="Z8" s="24">
        <f>X8+Y8</f>
        <v>3456259.18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雁山4月!C9+C8</f>
        <v>2825012.18</v>
      </c>
      <c r="D9" s="9">
        <f>雁山4月!D9+D8</f>
        <v>2820000</v>
      </c>
      <c r="E9" s="9">
        <f>雁山4月!E9+E8</f>
        <v>2300000</v>
      </c>
      <c r="F9" s="9">
        <f>雁山4月!F9+F8</f>
        <v>520000</v>
      </c>
      <c r="G9" s="9">
        <f>雁山4月!G9+G8</f>
        <v>0</v>
      </c>
      <c r="H9" s="9">
        <f>雁山4月!H9+H8</f>
        <v>0</v>
      </c>
      <c r="I9" s="9">
        <f>雁山4月!I9+I8</f>
        <v>5012.18</v>
      </c>
      <c r="J9" s="9">
        <f>雁山4月!J9+J8</f>
        <v>0</v>
      </c>
      <c r="K9" s="9">
        <f>雁山4月!K9+K8</f>
        <v>0</v>
      </c>
      <c r="L9" s="9">
        <f>雁山4月!L9+L8</f>
        <v>0</v>
      </c>
      <c r="M9" s="9">
        <f>雁山4月!M9+M8</f>
        <v>1029298.08</v>
      </c>
      <c r="N9" s="9">
        <f>雁山4月!N9+N8</f>
        <v>1029298.08</v>
      </c>
      <c r="O9" s="9">
        <f>雁山4月!O9+O8</f>
        <v>650</v>
      </c>
      <c r="P9" s="9">
        <f>雁山4月!P9+P8</f>
        <v>148656</v>
      </c>
      <c r="Q9" s="9">
        <f>雁山4月!Q9+Q8</f>
        <v>1034</v>
      </c>
      <c r="R9" s="9">
        <f>雁山4月!R9+R8</f>
        <v>198243.64</v>
      </c>
      <c r="S9" s="9">
        <f>雁山4月!S9+S8</f>
        <v>308</v>
      </c>
      <c r="T9" s="9">
        <f>雁山4月!T9+T8</f>
        <v>682398.44</v>
      </c>
      <c r="U9" s="9">
        <f>雁山4月!U9+U8</f>
        <v>0</v>
      </c>
      <c r="V9" s="9">
        <f>雁山4月!V9+V8</f>
        <v>0</v>
      </c>
      <c r="W9" s="9">
        <f>雁山4月!W9+W8</f>
        <v>0</v>
      </c>
      <c r="X9" s="24">
        <f>雁山1月!X9</f>
        <v>1660545.08</v>
      </c>
      <c r="Y9" s="16">
        <f>C9-M9</f>
        <v>1795714.1</v>
      </c>
      <c r="Z9" s="24">
        <f>X9+Y9</f>
        <v>3456259.18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1.625" style="1" customWidth="1"/>
    <col min="4" max="4" width="8.375" style="1" customWidth="1"/>
    <col min="5" max="5" width="13.375" style="1" customWidth="1"/>
    <col min="6" max="6" width="12.5" style="1" customWidth="1"/>
    <col min="7" max="8" width="9" style="1"/>
    <col min="9" max="9" width="9.8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1.25" style="1" customWidth="1"/>
    <col min="19" max="19" width="11.125" style="1" customWidth="1"/>
    <col min="20" max="20" width="13.3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4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I8+D8</f>
        <v>4.67</v>
      </c>
      <c r="D8" s="9">
        <f>E8+F8+G8+H8</f>
        <v>0</v>
      </c>
      <c r="E8" s="15">
        <v>0</v>
      </c>
      <c r="F8" s="15">
        <v>0</v>
      </c>
      <c r="G8" s="9"/>
      <c r="H8" s="9"/>
      <c r="I8" s="22">
        <v>4.67</v>
      </c>
      <c r="J8" s="9"/>
      <c r="K8" s="9"/>
      <c r="L8" s="9"/>
      <c r="M8" s="9">
        <f>N8+U8+V8+W8</f>
        <v>914747.16</v>
      </c>
      <c r="N8" s="9">
        <f>P8+R8+T8</f>
        <v>914747.16</v>
      </c>
      <c r="O8" s="9">
        <v>6</v>
      </c>
      <c r="P8" s="15">
        <v>1824</v>
      </c>
      <c r="Q8" s="9">
        <v>1014</v>
      </c>
      <c r="R8" s="22">
        <v>197299.72</v>
      </c>
      <c r="S8" s="9">
        <v>308</v>
      </c>
      <c r="T8" s="22">
        <v>715623.44</v>
      </c>
      <c r="U8" s="9"/>
      <c r="V8" s="9"/>
      <c r="W8" s="9"/>
      <c r="X8" s="24">
        <f>雁山5月!Z8</f>
        <v>3456259.18</v>
      </c>
      <c r="Y8" s="16">
        <f>C8-M8</f>
        <v>-914742.49</v>
      </c>
      <c r="Z8" s="24">
        <f>X8+Y8</f>
        <v>2541516.69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雁山5月!C9+C8</f>
        <v>2825016.85</v>
      </c>
      <c r="D9" s="9">
        <f>雁山5月!D9+D8</f>
        <v>2820000</v>
      </c>
      <c r="E9" s="9">
        <f>雁山5月!E9+E8</f>
        <v>2300000</v>
      </c>
      <c r="F9" s="9">
        <f>雁山5月!F9+F8</f>
        <v>520000</v>
      </c>
      <c r="G9" s="9">
        <f>雁山5月!G9+G8</f>
        <v>0</v>
      </c>
      <c r="H9" s="9">
        <f>雁山5月!H9+H8</f>
        <v>0</v>
      </c>
      <c r="I9" s="9">
        <f>雁山5月!I9+I8</f>
        <v>5016.85</v>
      </c>
      <c r="J9" s="9">
        <f>雁山5月!J9+J8</f>
        <v>0</v>
      </c>
      <c r="K9" s="9">
        <f>雁山5月!K9+K8</f>
        <v>0</v>
      </c>
      <c r="L9" s="9">
        <f>雁山5月!L9+L8</f>
        <v>0</v>
      </c>
      <c r="M9" s="9">
        <f>雁山5月!M9+M8</f>
        <v>1944045.24</v>
      </c>
      <c r="N9" s="9">
        <f>雁山5月!N9+N8</f>
        <v>1944045.24</v>
      </c>
      <c r="O9" s="9">
        <f>雁山5月!O9+O8</f>
        <v>656</v>
      </c>
      <c r="P9" s="9">
        <f>雁山5月!P9+P8</f>
        <v>150480</v>
      </c>
      <c r="Q9" s="9">
        <f>雁山5月!Q9+Q8</f>
        <v>2048</v>
      </c>
      <c r="R9" s="9">
        <f>雁山5月!R9+R8</f>
        <v>395543.36</v>
      </c>
      <c r="S9" s="9">
        <f>雁山5月!S9+S8</f>
        <v>616</v>
      </c>
      <c r="T9" s="9">
        <f>雁山5月!T9+T8</f>
        <v>1398021.88</v>
      </c>
      <c r="U9" s="9">
        <f>雁山5月!U9+U8</f>
        <v>0</v>
      </c>
      <c r="V9" s="9">
        <f>雁山5月!V9+V8</f>
        <v>0</v>
      </c>
      <c r="W9" s="9">
        <f>雁山5月!W9+W8</f>
        <v>0</v>
      </c>
      <c r="X9" s="24">
        <f>雁山1月!X9</f>
        <v>1660545.08</v>
      </c>
      <c r="Y9" s="16">
        <f>C9-M9</f>
        <v>880971.61</v>
      </c>
      <c r="Z9" s="24">
        <f>X9+Y9</f>
        <v>2541516.69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T12" sqref="T12"/>
    </sheetView>
  </sheetViews>
  <sheetFormatPr defaultColWidth="9" defaultRowHeight="14.25"/>
  <cols>
    <col min="1" max="1" width="9.125" style="1" customWidth="1"/>
    <col min="2" max="2" width="17" style="1" customWidth="1"/>
    <col min="3" max="3" width="11.625" style="1" customWidth="1"/>
    <col min="4" max="4" width="8.375" style="1" customWidth="1"/>
    <col min="5" max="5" width="13.375" style="1" customWidth="1"/>
    <col min="6" max="6" width="12.5" style="1" customWidth="1"/>
    <col min="7" max="8" width="9" style="1"/>
    <col min="9" max="9" width="9.8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1.25" style="1" customWidth="1"/>
    <col min="19" max="19" width="11.125" style="1" customWidth="1"/>
    <col min="20" max="20" width="13.3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4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I8+D8</f>
        <v>12700.01</v>
      </c>
      <c r="D8" s="9">
        <f>E8+F8+G8+H8</f>
        <v>0</v>
      </c>
      <c r="E8" s="15">
        <v>0</v>
      </c>
      <c r="F8" s="15">
        <v>0</v>
      </c>
      <c r="G8" s="9"/>
      <c r="H8" s="9"/>
      <c r="I8" s="22">
        <v>12700.01</v>
      </c>
      <c r="J8" s="9"/>
      <c r="K8" s="9"/>
      <c r="L8" s="9"/>
      <c r="M8" s="9">
        <f>N8+U8+V8+W8</f>
        <v>445577.22</v>
      </c>
      <c r="N8" s="9">
        <f>P8+R8+T8</f>
        <v>445577.22</v>
      </c>
      <c r="O8" s="9">
        <v>0</v>
      </c>
      <c r="P8" s="15">
        <v>0</v>
      </c>
      <c r="Q8" s="9">
        <v>199</v>
      </c>
      <c r="R8" s="22">
        <v>105392.44</v>
      </c>
      <c r="S8" s="9">
        <v>602</v>
      </c>
      <c r="T8" s="22">
        <v>340184.78</v>
      </c>
      <c r="U8" s="9"/>
      <c r="V8" s="9"/>
      <c r="W8" s="9"/>
      <c r="X8" s="24">
        <f>雁山6月!Z8</f>
        <v>2541516.69</v>
      </c>
      <c r="Y8" s="16">
        <f>C8-M8</f>
        <v>-432877.21</v>
      </c>
      <c r="Z8" s="24">
        <f>X8+Y8</f>
        <v>2108639.48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雁山6月!C9+C8</f>
        <v>2837716.86</v>
      </c>
      <c r="D9" s="9">
        <f>雁山6月!D9+D8</f>
        <v>2820000</v>
      </c>
      <c r="E9" s="9">
        <f>雁山6月!E9+E8</f>
        <v>2300000</v>
      </c>
      <c r="F9" s="9">
        <f>雁山6月!F9+F8</f>
        <v>520000</v>
      </c>
      <c r="G9" s="9">
        <f>雁山6月!G9+G8</f>
        <v>0</v>
      </c>
      <c r="H9" s="9">
        <f>雁山6月!H9+H8</f>
        <v>0</v>
      </c>
      <c r="I9" s="9">
        <f>雁山6月!I9+I8</f>
        <v>17716.86</v>
      </c>
      <c r="J9" s="9">
        <f>雁山6月!J9+J8</f>
        <v>0</v>
      </c>
      <c r="K9" s="9">
        <f>雁山6月!K9+K8</f>
        <v>0</v>
      </c>
      <c r="L9" s="9">
        <f>雁山6月!L9+L8</f>
        <v>0</v>
      </c>
      <c r="M9" s="9">
        <f>雁山6月!M9+M8</f>
        <v>2389622.46</v>
      </c>
      <c r="N9" s="9">
        <f>雁山6月!N9+N8</f>
        <v>2389622.46</v>
      </c>
      <c r="O9" s="9">
        <f>雁山6月!O9+O8</f>
        <v>656</v>
      </c>
      <c r="P9" s="9">
        <f>雁山6月!P9+P8</f>
        <v>150480</v>
      </c>
      <c r="Q9" s="9">
        <f>雁山6月!Q9+Q8</f>
        <v>2247</v>
      </c>
      <c r="R9" s="9">
        <f>雁山6月!R9+R8</f>
        <v>500935.8</v>
      </c>
      <c r="S9" s="9">
        <f>雁山6月!S9+S8</f>
        <v>1218</v>
      </c>
      <c r="T9" s="9">
        <f>雁山6月!T9+T8</f>
        <v>1738206.66</v>
      </c>
      <c r="U9" s="9">
        <f>雁山6月!U9+U8</f>
        <v>0</v>
      </c>
      <c r="V9" s="9">
        <f>雁山6月!V9+V8</f>
        <v>0</v>
      </c>
      <c r="W9" s="9">
        <f>雁山6月!W9+W8</f>
        <v>0</v>
      </c>
      <c r="X9" s="24">
        <f>雁山1月!X9</f>
        <v>1660545.08</v>
      </c>
      <c r="Y9" s="16">
        <f>C9-M9</f>
        <v>448094.4</v>
      </c>
      <c r="Z9" s="24">
        <f>X9+Y9</f>
        <v>2108639.48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J1" workbookViewId="0">
      <selection activeCell="P9" sqref="P9"/>
    </sheetView>
  </sheetViews>
  <sheetFormatPr defaultColWidth="9" defaultRowHeight="14.25"/>
  <cols>
    <col min="1" max="1" width="9.125" style="1" customWidth="1"/>
    <col min="2" max="2" width="17" style="1" customWidth="1"/>
    <col min="3" max="3" width="11.625" style="1" customWidth="1"/>
    <col min="4" max="4" width="8.375" style="1" customWidth="1"/>
    <col min="5" max="5" width="13.375" style="1" customWidth="1"/>
    <col min="6" max="6" width="12.5" style="1" customWidth="1"/>
    <col min="7" max="8" width="9" style="1"/>
    <col min="9" max="9" width="9.8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1.25" style="1" customWidth="1"/>
    <col min="19" max="19" width="11.125" style="1" customWidth="1"/>
    <col min="20" max="20" width="13.3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4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I8+D8</f>
        <v>3.64</v>
      </c>
      <c r="D8" s="9">
        <f>E8+F8+G8+H8</f>
        <v>0</v>
      </c>
      <c r="E8" s="15">
        <v>0</v>
      </c>
      <c r="F8" s="15">
        <v>0</v>
      </c>
      <c r="G8" s="9"/>
      <c r="H8" s="9"/>
      <c r="I8" s="22">
        <v>3.64</v>
      </c>
      <c r="J8" s="9"/>
      <c r="K8" s="9"/>
      <c r="L8" s="9"/>
      <c r="M8" s="9">
        <f>N8+U8+V8+W8</f>
        <v>1111225.87</v>
      </c>
      <c r="N8" s="9">
        <f>P8+R8+T8</f>
        <v>1111225.87</v>
      </c>
      <c r="O8" s="9">
        <v>1471</v>
      </c>
      <c r="P8" s="15">
        <v>336832</v>
      </c>
      <c r="Q8" s="9">
        <v>1191</v>
      </c>
      <c r="R8" s="22">
        <v>130888.11</v>
      </c>
      <c r="S8" s="9">
        <v>322</v>
      </c>
      <c r="T8" s="22">
        <v>643505.76</v>
      </c>
      <c r="U8" s="9"/>
      <c r="V8" s="9"/>
      <c r="W8" s="9"/>
      <c r="X8" s="24">
        <f>雁山7月!Z8</f>
        <v>2108639.48</v>
      </c>
      <c r="Y8" s="16">
        <f>C8-M8</f>
        <v>-1111222.23</v>
      </c>
      <c r="Z8" s="24">
        <f>X8+Y8</f>
        <v>997417.25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雁山7月!C9+C8</f>
        <v>2837720.5</v>
      </c>
      <c r="D9" s="9">
        <f>雁山7月!D9+D8</f>
        <v>2820000</v>
      </c>
      <c r="E9" s="9">
        <f>雁山7月!E9+E8</f>
        <v>2300000</v>
      </c>
      <c r="F9" s="9">
        <f>雁山7月!F9+F8</f>
        <v>520000</v>
      </c>
      <c r="G9" s="9">
        <f>雁山7月!G9+G8</f>
        <v>0</v>
      </c>
      <c r="H9" s="9">
        <f>雁山7月!H9+H8</f>
        <v>0</v>
      </c>
      <c r="I9" s="9">
        <f>雁山7月!I9+I8</f>
        <v>17720.5</v>
      </c>
      <c r="J9" s="9">
        <f>雁山7月!J9+J8</f>
        <v>0</v>
      </c>
      <c r="K9" s="9">
        <f>雁山7月!K9+K8</f>
        <v>0</v>
      </c>
      <c r="L9" s="9">
        <f>雁山7月!L9+L8</f>
        <v>0</v>
      </c>
      <c r="M9" s="9">
        <f>雁山7月!M9+M8</f>
        <v>3500848.33</v>
      </c>
      <c r="N9" s="9">
        <f>雁山7月!N9+N8</f>
        <v>3500848.33</v>
      </c>
      <c r="O9" s="9">
        <f>雁山7月!O9+O8</f>
        <v>2127</v>
      </c>
      <c r="P9" s="9">
        <f>雁山7月!P9+P8</f>
        <v>487312</v>
      </c>
      <c r="Q9" s="9">
        <f>雁山7月!Q9+Q8</f>
        <v>3438</v>
      </c>
      <c r="R9" s="9">
        <f>雁山7月!R9+R8</f>
        <v>631823.91</v>
      </c>
      <c r="S9" s="9">
        <f>雁山7月!S9+S8</f>
        <v>1540</v>
      </c>
      <c r="T9" s="9">
        <f>雁山7月!T9+T8</f>
        <v>2381712.42</v>
      </c>
      <c r="U9" s="9">
        <f>雁山7月!U9+U8</f>
        <v>0</v>
      </c>
      <c r="V9" s="9">
        <f>雁山7月!V9+V8</f>
        <v>0</v>
      </c>
      <c r="W9" s="9">
        <f>雁山7月!W9+W8</f>
        <v>0</v>
      </c>
      <c r="X9" s="24">
        <f>雁山1月!X9</f>
        <v>1660545.08</v>
      </c>
      <c r="Y9" s="16">
        <f>C9-M9</f>
        <v>-663127.83</v>
      </c>
      <c r="Z9" s="24">
        <f>X9+Y9</f>
        <v>997417.25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B3" workbookViewId="0">
      <selection activeCell="A3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6.5" style="1" customWidth="1"/>
    <col min="4" max="4" width="13.125" style="1" customWidth="1"/>
    <col min="5" max="5" width="12.625" style="1" customWidth="1"/>
    <col min="6" max="6" width="12.625" style="1"/>
    <col min="7" max="7" width="11.5" style="1"/>
    <col min="8" max="8" width="9" style="1"/>
    <col min="9" max="9" width="19.125" style="1" customWidth="1"/>
    <col min="10" max="10" width="13.125" style="1" customWidth="1"/>
    <col min="11" max="11" width="6.875" style="1" customWidth="1"/>
    <col min="12" max="12" width="7.875" style="1" customWidth="1"/>
    <col min="13" max="13" width="12.625" style="1"/>
    <col min="14" max="14" width="13.75" style="1"/>
    <col min="15" max="15" width="12.5" style="1" customWidth="1"/>
    <col min="16" max="16" width="12.25" style="1" customWidth="1"/>
    <col min="17" max="17" width="10.375" style="1"/>
    <col min="18" max="18" width="14.125" style="1" customWidth="1"/>
    <col min="19" max="19" width="11.125" style="1" customWidth="1"/>
    <col min="20" max="20" width="12.1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5.25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秀峰6月!C8+叠彩6月!C8+象山6月!C8+七星6月!C8+雁山6月!C8</f>
        <v>50010.2199999999</v>
      </c>
      <c r="D8" s="27">
        <f>秀峰6月!D8+叠彩6月!D8+象山6月!D8+七星6月!D8+雁山6月!D8</f>
        <v>50000</v>
      </c>
      <c r="E8" s="27">
        <f>秀峰6月!E8+叠彩6月!E8+象山6月!E8+七星6月!E8+雁山6月!E8</f>
        <v>50000</v>
      </c>
      <c r="F8" s="27">
        <f>秀峰6月!F8+叠彩6月!F8+象山6月!F8+七星6月!F8+雁山6月!F8</f>
        <v>0</v>
      </c>
      <c r="G8" s="27">
        <f>秀峰6月!G8+叠彩6月!G8+象山6月!G8+七星6月!G8+雁山6月!G8</f>
        <v>0</v>
      </c>
      <c r="H8" s="27">
        <f>秀峰6月!H8+叠彩6月!H8+象山6月!H8+七星6月!H8+雁山6月!H8</f>
        <v>0</v>
      </c>
      <c r="I8" s="27">
        <f>秀峰6月!I8+叠彩6月!I8+象山6月!I8+七星6月!I8+雁山6月!I8</f>
        <v>10.22</v>
      </c>
      <c r="J8" s="27">
        <f>秀峰6月!J8+叠彩6月!J8+象山6月!J8+七星6月!J8+雁山6月!J8</f>
        <v>0</v>
      </c>
      <c r="K8" s="27">
        <f>秀峰6月!K8+叠彩6月!K8+象山6月!K8+七星6月!K8+雁山6月!K8</f>
        <v>0</v>
      </c>
      <c r="L8" s="27">
        <f>秀峰6月!L8+叠彩6月!L8+象山6月!L8+七星6月!L8+雁山6月!L8</f>
        <v>0</v>
      </c>
      <c r="M8" s="27">
        <f>秀峰6月!M8+叠彩6月!M8+象山6月!M8+七星6月!M8+雁山6月!M8</f>
        <v>5100861.21</v>
      </c>
      <c r="N8" s="27">
        <f>秀峰6月!N8+叠彩6月!N8+象山6月!N8+七星6月!N8+雁山6月!N8</f>
        <v>5100861.21</v>
      </c>
      <c r="O8" s="27">
        <f>秀峰6月!O8+叠彩6月!O8+象山6月!O8+七星6月!O8+雁山6月!O8</f>
        <v>176</v>
      </c>
      <c r="P8" s="27">
        <f>秀峰6月!P8+叠彩6月!P8+象山6月!P8+七星6月!P8+雁山6月!P8</f>
        <v>49552</v>
      </c>
      <c r="Q8" s="27">
        <f>秀峰6月!Q8+叠彩6月!Q8+象山6月!Q8+七星6月!Q8+雁山6月!Q8</f>
        <v>5470</v>
      </c>
      <c r="R8" s="27">
        <f>秀峰6月!R8+叠彩6月!R8+象山6月!R8+七星6月!R8+雁山6月!R8</f>
        <v>1151787.9</v>
      </c>
      <c r="S8" s="27">
        <f>秀峰6月!S8+叠彩6月!S8+象山6月!S8+七星6月!S8+雁山6月!S8</f>
        <v>1329</v>
      </c>
      <c r="T8" s="27">
        <f>秀峰6月!T8+叠彩6月!T8+象山6月!T8+七星6月!T8+雁山6月!T8</f>
        <v>3899521.31</v>
      </c>
      <c r="U8" s="27">
        <f>秀峰6月!U8+叠彩6月!U8+象山6月!U8+七星6月!U8+雁山6月!U8</f>
        <v>0</v>
      </c>
      <c r="V8" s="27">
        <f>秀峰6月!V8+叠彩6月!V8+象山6月!V8+七星6月!V8+雁山6月!V8</f>
        <v>0</v>
      </c>
      <c r="W8" s="27">
        <f>秀峰6月!W8+叠彩6月!W8+象山6月!W8+七星6月!W8+雁山6月!W8</f>
        <v>0</v>
      </c>
      <c r="X8" s="27">
        <f>秀峰6月!X8+叠彩6月!X8+象山6月!X8+七星6月!X8+雁山6月!X8</f>
        <v>16576131.82</v>
      </c>
      <c r="Y8" s="27">
        <f>秀峰6月!Y8+叠彩6月!Y8+象山6月!Y8+七星6月!Y8+雁山6月!Y8</f>
        <v>-5050850.99</v>
      </c>
      <c r="Z8" s="27">
        <f>秀峰6月!Z8+叠彩6月!Z8+象山6月!Z8+七星6月!Z8+雁山6月!Z8</f>
        <v>11525280.83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秀峰6月!C9+叠彩6月!C9+象山6月!C9+七星6月!C9+雁山6月!C9</f>
        <v>13186012.68</v>
      </c>
      <c r="D9" s="27">
        <f>秀峰6月!D9+叠彩6月!D9+象山6月!D9+七星6月!D9+雁山6月!D9</f>
        <v>13160000</v>
      </c>
      <c r="E9" s="27">
        <f>秀峰6月!E9+叠彩6月!E9+象山6月!E9+七星6月!E9+雁山6月!E9</f>
        <v>9490000</v>
      </c>
      <c r="F9" s="27">
        <f>秀峰6月!F9+叠彩6月!F9+象山6月!F9+七星6月!F9+雁山6月!F9</f>
        <v>2920000</v>
      </c>
      <c r="G9" s="27">
        <f>秀峰6月!G9+叠彩6月!G9+象山6月!G9+七星6月!G9+雁山6月!G9</f>
        <v>750000</v>
      </c>
      <c r="H9" s="27">
        <f>秀峰6月!H9+叠彩6月!H9+象山6月!H9+七星6月!H9+雁山6月!H9</f>
        <v>0</v>
      </c>
      <c r="I9" s="27">
        <f>秀峰6月!I9+叠彩6月!I9+象山6月!I9+七星6月!I9+雁山6月!I9</f>
        <v>26012.68</v>
      </c>
      <c r="J9" s="27">
        <f>秀峰6月!J9+叠彩6月!J9+象山6月!J9+七星6月!J9+雁山6月!J9</f>
        <v>0</v>
      </c>
      <c r="K9" s="27">
        <f>秀峰6月!K9+叠彩6月!K9+象山6月!K9+七星6月!K9+雁山6月!K9</f>
        <v>0</v>
      </c>
      <c r="L9" s="27">
        <f>秀峰6月!L9+叠彩6月!L9+象山6月!L9+七星6月!L9+雁山6月!L9</f>
        <v>0</v>
      </c>
      <c r="M9" s="27">
        <f>秀峰6月!M9+叠彩6月!M9+象山6月!M9+七星6月!M9+雁山6月!M9</f>
        <v>10366898.17</v>
      </c>
      <c r="N9" s="27">
        <f>秀峰6月!N9+叠彩6月!N9+象山6月!N9+七星6月!N9+雁山6月!N9</f>
        <v>10366898.17</v>
      </c>
      <c r="O9" s="27">
        <f>秀峰6月!O9+叠彩6月!O9+象山6月!O9+七星6月!O9+雁山6月!O9</f>
        <v>2586</v>
      </c>
      <c r="P9" s="27">
        <f>秀峰6月!P9+叠彩6月!P9+象山6月!P9+七星6月!P9+雁山6月!P9</f>
        <v>689382</v>
      </c>
      <c r="Q9" s="27">
        <f>秀峰6月!Q9+叠彩6月!Q9+象山6月!Q9+七星6月!Q9+雁山6月!Q9</f>
        <v>13199</v>
      </c>
      <c r="R9" s="27">
        <f>秀峰6月!R9+叠彩6月!R9+象山6月!R9+七星6月!R9+雁山6月!R9</f>
        <v>2357915.32</v>
      </c>
      <c r="S9" s="27">
        <f>秀峰6月!S9+叠彩6月!S9+象山6月!S9+七星6月!S9+雁山6月!S9</f>
        <v>3103</v>
      </c>
      <c r="T9" s="27">
        <f>秀峰6月!T9+叠彩6月!T9+象山6月!T9+七星6月!T9+雁山6月!T9</f>
        <v>7319600.85</v>
      </c>
      <c r="U9" s="27">
        <f>秀峰6月!U9+叠彩6月!U9+象山6月!U9+七星6月!U9+雁山6月!U9</f>
        <v>0</v>
      </c>
      <c r="V9" s="27">
        <f>秀峰6月!V9+叠彩6月!V9+象山6月!V9+七星6月!V9+雁山6月!V9</f>
        <v>0</v>
      </c>
      <c r="W9" s="27">
        <f>秀峰6月!W9+叠彩6月!W9+象山6月!W9+七星6月!W9+雁山6月!W9</f>
        <v>0</v>
      </c>
      <c r="X9" s="27">
        <f>秀峰6月!X9+叠彩6月!X9+象山6月!X9+七星6月!X9+雁山6月!X9</f>
        <v>8706166.32</v>
      </c>
      <c r="Y9" s="27">
        <f>秀峰6月!Y9+叠彩6月!Y9+象山6月!Y9+七星6月!Y9+雁山6月!Y9</f>
        <v>2819114.51</v>
      </c>
      <c r="Z9" s="27">
        <f>秀峰6月!Z9+叠彩6月!Z9+象山6月!Z9+七星6月!Z9+雁山6月!Z9</f>
        <v>11525280.83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1.625" style="1" customWidth="1"/>
    <col min="4" max="4" width="8.375" style="1" customWidth="1"/>
    <col min="5" max="5" width="13.375" style="1" customWidth="1"/>
    <col min="6" max="6" width="12.5" style="1" customWidth="1"/>
    <col min="7" max="8" width="9" style="1"/>
    <col min="9" max="9" width="9.8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1.25" style="1" customWidth="1"/>
    <col min="19" max="19" width="11.125" style="1" customWidth="1"/>
    <col min="20" max="20" width="13.3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4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I8+D8</f>
        <v>150003.99</v>
      </c>
      <c r="D8" s="9">
        <f>E8+F8+G8+H8</f>
        <v>150000</v>
      </c>
      <c r="E8" s="15">
        <v>140000</v>
      </c>
      <c r="F8" s="15">
        <v>10000</v>
      </c>
      <c r="G8" s="9"/>
      <c r="H8" s="9"/>
      <c r="I8" s="22">
        <v>3.99</v>
      </c>
      <c r="J8" s="9"/>
      <c r="K8" s="9"/>
      <c r="L8" s="9"/>
      <c r="M8" s="9">
        <f>N8+U8+V8+W8</f>
        <v>369421.09</v>
      </c>
      <c r="N8" s="9">
        <f>P8+R8+T8</f>
        <v>369421.09</v>
      </c>
      <c r="O8" s="9">
        <v>1</v>
      </c>
      <c r="P8" s="15">
        <v>228</v>
      </c>
      <c r="Q8" s="9">
        <v>578</v>
      </c>
      <c r="R8" s="22">
        <v>64060.12</v>
      </c>
      <c r="S8" s="9">
        <v>246</v>
      </c>
      <c r="T8" s="22">
        <v>305132.97</v>
      </c>
      <c r="U8" s="9"/>
      <c r="V8" s="9"/>
      <c r="W8" s="9"/>
      <c r="X8" s="24">
        <f>雁山8月!Z8</f>
        <v>997417.25</v>
      </c>
      <c r="Y8" s="16">
        <f>C8-M8</f>
        <v>-219417.1</v>
      </c>
      <c r="Z8" s="24">
        <f>X8+Y8</f>
        <v>778000.15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雁山8月!C9+C8</f>
        <v>2987724.49</v>
      </c>
      <c r="D9" s="9">
        <f>雁山8月!D9+D8</f>
        <v>2970000</v>
      </c>
      <c r="E9" s="9">
        <f>雁山8月!E9+E8</f>
        <v>2440000</v>
      </c>
      <c r="F9" s="9">
        <f>雁山8月!F9+F8</f>
        <v>530000</v>
      </c>
      <c r="G9" s="9">
        <f>雁山8月!G9+G8</f>
        <v>0</v>
      </c>
      <c r="H9" s="9">
        <f>雁山8月!H9+H8</f>
        <v>0</v>
      </c>
      <c r="I9" s="9">
        <f>雁山8月!I9+I8</f>
        <v>17724.49</v>
      </c>
      <c r="J9" s="9">
        <f>雁山8月!J9+J8</f>
        <v>0</v>
      </c>
      <c r="K9" s="9">
        <f>雁山8月!K9+K8</f>
        <v>0</v>
      </c>
      <c r="L9" s="9">
        <f>雁山8月!L9+L8</f>
        <v>0</v>
      </c>
      <c r="M9" s="9">
        <f>雁山8月!M9+M8</f>
        <v>3870269.42</v>
      </c>
      <c r="N9" s="9">
        <f>雁山8月!N9+N8</f>
        <v>3870269.42</v>
      </c>
      <c r="O9" s="9">
        <f>雁山8月!O9+O8</f>
        <v>2128</v>
      </c>
      <c r="P9" s="9">
        <f>雁山8月!P9+P8</f>
        <v>487540</v>
      </c>
      <c r="Q9" s="9">
        <f>雁山8月!Q9+Q8</f>
        <v>4016</v>
      </c>
      <c r="R9" s="9">
        <f>雁山8月!R9+R8</f>
        <v>695884.03</v>
      </c>
      <c r="S9" s="9">
        <f>雁山8月!S9+S8</f>
        <v>1786</v>
      </c>
      <c r="T9" s="9">
        <f>雁山8月!T9+T8</f>
        <v>2686845.39</v>
      </c>
      <c r="U9" s="9">
        <f>雁山8月!U9+U8</f>
        <v>0</v>
      </c>
      <c r="V9" s="9">
        <f>雁山8月!V9+V8</f>
        <v>0</v>
      </c>
      <c r="W9" s="9">
        <f>雁山8月!W9+W8</f>
        <v>0</v>
      </c>
      <c r="X9" s="24">
        <f>雁山1月!X9</f>
        <v>1660545.08</v>
      </c>
      <c r="Y9" s="16">
        <f>C9-M9</f>
        <v>-882544.93</v>
      </c>
      <c r="Z9" s="24">
        <f>X9+Y9</f>
        <v>778000.15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1.625" style="1" customWidth="1"/>
    <col min="4" max="4" width="8.375" style="1" customWidth="1"/>
    <col min="5" max="5" width="13.375" style="1" customWidth="1"/>
    <col min="6" max="6" width="12.5" style="1" customWidth="1"/>
    <col min="7" max="8" width="9" style="1"/>
    <col min="9" max="9" width="9.8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1.25" style="1" customWidth="1"/>
    <col min="19" max="19" width="11.125" style="1" customWidth="1"/>
    <col min="20" max="20" width="13.3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4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I8+D8</f>
        <v>7312.35</v>
      </c>
      <c r="D8" s="9">
        <f>E8+F8+G8+H8</f>
        <v>0</v>
      </c>
      <c r="E8" s="15">
        <v>0</v>
      </c>
      <c r="F8" s="15">
        <v>0</v>
      </c>
      <c r="G8" s="9"/>
      <c r="H8" s="9"/>
      <c r="I8" s="22">
        <v>7312.35</v>
      </c>
      <c r="J8" s="9"/>
      <c r="K8" s="9"/>
      <c r="L8" s="9"/>
      <c r="M8" s="9">
        <f>N8+U8+V8+W8</f>
        <v>354751.13</v>
      </c>
      <c r="N8" s="9">
        <f>P8+R8+T8</f>
        <v>354751.13</v>
      </c>
      <c r="O8" s="9">
        <v>0</v>
      </c>
      <c r="P8" s="15">
        <v>0</v>
      </c>
      <c r="Q8" s="9">
        <v>674</v>
      </c>
      <c r="R8" s="22">
        <v>77539.46</v>
      </c>
      <c r="S8" s="9">
        <v>192</v>
      </c>
      <c r="T8" s="22">
        <v>277211.67</v>
      </c>
      <c r="U8" s="9"/>
      <c r="V8" s="9"/>
      <c r="W8" s="9"/>
      <c r="X8" s="24">
        <f>雁山9月!Z8</f>
        <v>778000.15</v>
      </c>
      <c r="Y8" s="16">
        <f>C8-M8</f>
        <v>-347438.78</v>
      </c>
      <c r="Z8" s="24">
        <f>X8+Y8</f>
        <v>430561.37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雁山9月!C9+C8</f>
        <v>2995036.84</v>
      </c>
      <c r="D9" s="9">
        <f>雁山9月!D9+D8</f>
        <v>2970000</v>
      </c>
      <c r="E9" s="9">
        <f>雁山9月!E9+E8</f>
        <v>2440000</v>
      </c>
      <c r="F9" s="9">
        <f>雁山9月!F9+F8</f>
        <v>530000</v>
      </c>
      <c r="G9" s="9">
        <f>雁山9月!G9+G8</f>
        <v>0</v>
      </c>
      <c r="H9" s="9">
        <f>雁山9月!H9+H8</f>
        <v>0</v>
      </c>
      <c r="I9" s="9">
        <f>雁山9月!I9+I8</f>
        <v>25036.84</v>
      </c>
      <c r="J9" s="9">
        <f>雁山9月!J9+J8</f>
        <v>0</v>
      </c>
      <c r="K9" s="9">
        <f>雁山9月!K9+K8</f>
        <v>0</v>
      </c>
      <c r="L9" s="9">
        <f>雁山9月!L9+L8</f>
        <v>0</v>
      </c>
      <c r="M9" s="9">
        <f>雁山9月!M9+M8</f>
        <v>4225020.55</v>
      </c>
      <c r="N9" s="9">
        <f>雁山9月!N9+N8</f>
        <v>4225020.55</v>
      </c>
      <c r="O9" s="9">
        <f>雁山9月!O9+O8</f>
        <v>2128</v>
      </c>
      <c r="P9" s="9">
        <f>雁山9月!P9+P8</f>
        <v>487540</v>
      </c>
      <c r="Q9" s="9">
        <f>雁山9月!Q9+Q8</f>
        <v>4690</v>
      </c>
      <c r="R9" s="9">
        <f>雁山9月!R9+R8</f>
        <v>773423.49</v>
      </c>
      <c r="S9" s="9">
        <f>雁山9月!S9+S8</f>
        <v>1978</v>
      </c>
      <c r="T9" s="9">
        <f>雁山9月!T9+T8</f>
        <v>2964057.06</v>
      </c>
      <c r="U9" s="9">
        <f>雁山9月!U9+U8</f>
        <v>0</v>
      </c>
      <c r="V9" s="9">
        <f>雁山9月!V9+V8</f>
        <v>0</v>
      </c>
      <c r="W9" s="9">
        <f>雁山9月!W9+W8</f>
        <v>0</v>
      </c>
      <c r="X9" s="24">
        <f>雁山1月!X9</f>
        <v>1660545.08</v>
      </c>
      <c r="Y9" s="16">
        <f>C9-M9</f>
        <v>-1229983.71</v>
      </c>
      <c r="Z9" s="24">
        <f>X9+Y9</f>
        <v>430561.370000001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F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1.625" style="1" customWidth="1"/>
    <col min="4" max="4" width="8.375" style="1" customWidth="1"/>
    <col min="5" max="5" width="13.375" style="1" customWidth="1"/>
    <col min="6" max="6" width="12.5" style="1" customWidth="1"/>
    <col min="7" max="8" width="9" style="1"/>
    <col min="9" max="9" width="9.875" style="1" customWidth="1"/>
    <col min="10" max="10" width="4.87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1.25" style="1" customWidth="1"/>
    <col min="19" max="19" width="11.125" style="1" customWidth="1"/>
    <col min="20" max="20" width="13.3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4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I8+D8</f>
        <v>2.1</v>
      </c>
      <c r="D8" s="9">
        <f>E8+F8+G8+H8</f>
        <v>0</v>
      </c>
      <c r="E8" s="15">
        <v>0</v>
      </c>
      <c r="F8" s="15">
        <v>0</v>
      </c>
      <c r="G8" s="9"/>
      <c r="H8" s="9"/>
      <c r="I8" s="22">
        <v>2.1</v>
      </c>
      <c r="J8" s="9"/>
      <c r="K8" s="9"/>
      <c r="L8" s="9"/>
      <c r="M8" s="9">
        <f>N8+U8+V8+W8</f>
        <v>443828.28</v>
      </c>
      <c r="N8" s="9">
        <f>P8+R8+T8</f>
        <v>443828.28</v>
      </c>
      <c r="O8" s="9">
        <v>337</v>
      </c>
      <c r="P8" s="15">
        <v>134800</v>
      </c>
      <c r="Q8" s="9">
        <v>588</v>
      </c>
      <c r="R8" s="22">
        <v>69221.69</v>
      </c>
      <c r="S8" s="9">
        <v>168</v>
      </c>
      <c r="T8" s="22">
        <v>239806.59</v>
      </c>
      <c r="U8" s="9"/>
      <c r="V8" s="9"/>
      <c r="W8" s="9"/>
      <c r="X8" s="24">
        <f>雁山10月!Z8</f>
        <v>430561.37</v>
      </c>
      <c r="Y8" s="16">
        <f>C8-M8</f>
        <v>-443826.18</v>
      </c>
      <c r="Z8" s="24">
        <f>X8+Y8</f>
        <v>-13264.8100000001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雁山10月!C9+C8</f>
        <v>2995038.94</v>
      </c>
      <c r="D9" s="9">
        <f>雁山10月!D9+D8</f>
        <v>2970000</v>
      </c>
      <c r="E9" s="9">
        <f>雁山10月!E9+E8</f>
        <v>2440000</v>
      </c>
      <c r="F9" s="9">
        <f>雁山10月!F9+F8</f>
        <v>530000</v>
      </c>
      <c r="G9" s="9">
        <f>雁山10月!G9+G8</f>
        <v>0</v>
      </c>
      <c r="H9" s="9">
        <f>雁山10月!H9+H8</f>
        <v>0</v>
      </c>
      <c r="I9" s="9">
        <f>雁山10月!I9+I8</f>
        <v>25038.94</v>
      </c>
      <c r="J9" s="9">
        <f>雁山10月!J9+J8</f>
        <v>0</v>
      </c>
      <c r="K9" s="9">
        <f>雁山10月!K9+K8</f>
        <v>0</v>
      </c>
      <c r="L9" s="9">
        <f>雁山10月!L9+L8</f>
        <v>0</v>
      </c>
      <c r="M9" s="9">
        <f>雁山10月!M9+M8</f>
        <v>4668848.83</v>
      </c>
      <c r="N9" s="9">
        <f>雁山10月!N9+N8</f>
        <v>4668848.83</v>
      </c>
      <c r="O9" s="9">
        <f>雁山10月!O9+O8</f>
        <v>2465</v>
      </c>
      <c r="P9" s="9">
        <f>雁山10月!P9+P8</f>
        <v>622340</v>
      </c>
      <c r="Q9" s="9">
        <f>雁山10月!Q9+Q8</f>
        <v>5278</v>
      </c>
      <c r="R9" s="9">
        <f>雁山10月!R9+R8</f>
        <v>842645.18</v>
      </c>
      <c r="S9" s="9">
        <f>雁山10月!S9+S8</f>
        <v>2146</v>
      </c>
      <c r="T9" s="9">
        <f>雁山10月!T9+T8</f>
        <v>3203863.65</v>
      </c>
      <c r="U9" s="9">
        <f>雁山10月!U9+U8</f>
        <v>0</v>
      </c>
      <c r="V9" s="9">
        <f>雁山10月!V9+V8</f>
        <v>0</v>
      </c>
      <c r="W9" s="9">
        <f>雁山10月!W9+W8</f>
        <v>0</v>
      </c>
      <c r="X9" s="24">
        <f>雁山1月!X9</f>
        <v>1660545.08</v>
      </c>
      <c r="Y9" s="16">
        <f>C9-M9</f>
        <v>-1673809.89</v>
      </c>
      <c r="Z9" s="24">
        <f>X9+Y9</f>
        <v>-13264.8100000001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F1" workbookViewId="0">
      <selection activeCell="P9" sqref="P9"/>
    </sheetView>
  </sheetViews>
  <sheetFormatPr defaultColWidth="9" defaultRowHeight="14.25"/>
  <cols>
    <col min="1" max="1" width="9.125" style="1" customWidth="1"/>
    <col min="2" max="2" width="17" style="1" customWidth="1"/>
    <col min="3" max="3" width="11.625" style="1" customWidth="1"/>
    <col min="4" max="4" width="8.375" style="1" customWidth="1"/>
    <col min="5" max="5" width="13.375" style="1" customWidth="1"/>
    <col min="6" max="6" width="12.5" style="1" customWidth="1"/>
    <col min="7" max="8" width="9" style="1"/>
    <col min="9" max="9" width="9.875" style="1" customWidth="1"/>
    <col min="10" max="10" width="12.125" style="1" customWidth="1"/>
    <col min="11" max="11" width="5.125" style="1" customWidth="1"/>
    <col min="12" max="12" width="7.875" style="1" customWidth="1"/>
    <col min="13" max="14" width="11.5" style="1"/>
    <col min="15" max="15" width="12.5" style="1" customWidth="1"/>
    <col min="16" max="16" width="12.25" style="1" customWidth="1"/>
    <col min="17" max="17" width="9" style="1"/>
    <col min="18" max="18" width="11.25" style="1" customWidth="1"/>
    <col min="19" max="19" width="11.125" style="1" customWidth="1"/>
    <col min="20" max="20" width="13.37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4.25" style="1" customWidth="1"/>
    <col min="26" max="26" width="11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9">
        <f>I8+D8+J8</f>
        <v>1052151.31</v>
      </c>
      <c r="D8" s="9">
        <f>E8+F8+G8+H8</f>
        <v>1020000</v>
      </c>
      <c r="E8" s="15">
        <v>0</v>
      </c>
      <c r="F8" s="15">
        <v>0</v>
      </c>
      <c r="G8" s="9">
        <v>1020000</v>
      </c>
      <c r="H8" s="9"/>
      <c r="I8" s="22">
        <f>-21.62</f>
        <v>-21.62</v>
      </c>
      <c r="J8" s="15">
        <v>32172.93</v>
      </c>
      <c r="K8" s="9"/>
      <c r="L8" s="9"/>
      <c r="M8" s="9">
        <f>N8+U8+V8+W8</f>
        <v>352432.91</v>
      </c>
      <c r="N8" s="9">
        <f>P8+R8+T8</f>
        <v>352432.91</v>
      </c>
      <c r="O8" s="9">
        <v>1468</v>
      </c>
      <c r="P8" s="15">
        <v>43360</v>
      </c>
      <c r="Q8" s="9">
        <v>621</v>
      </c>
      <c r="R8" s="22">
        <v>61300.83</v>
      </c>
      <c r="S8" s="9">
        <v>147</v>
      </c>
      <c r="T8" s="22">
        <v>247772.08</v>
      </c>
      <c r="U8" s="9"/>
      <c r="V8" s="9"/>
      <c r="W8" s="9"/>
      <c r="X8" s="24">
        <f>雁山11月!Z8</f>
        <v>-13264.8100000001</v>
      </c>
      <c r="Y8" s="16">
        <f>C8-M8</f>
        <v>699718.4</v>
      </c>
      <c r="Z8" s="24">
        <f>X8+Y8</f>
        <v>686453.59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9">
        <f>雁山11月!C9+C8</f>
        <v>4047190.25</v>
      </c>
      <c r="D9" s="9">
        <f>雁山11月!D9+D8</f>
        <v>3990000</v>
      </c>
      <c r="E9" s="9">
        <f>雁山11月!E9+E8</f>
        <v>2440000</v>
      </c>
      <c r="F9" s="9">
        <f>雁山11月!F9+F8</f>
        <v>530000</v>
      </c>
      <c r="G9" s="9">
        <f>雁山11月!G9+G8</f>
        <v>1020000</v>
      </c>
      <c r="H9" s="9">
        <f>雁山11月!H9+H8</f>
        <v>0</v>
      </c>
      <c r="I9" s="9">
        <f>雁山11月!I9+I8</f>
        <v>25017.32</v>
      </c>
      <c r="J9" s="9">
        <f>雁山11月!J9+J8</f>
        <v>32172.93</v>
      </c>
      <c r="K9" s="9">
        <f>雁山11月!K9+K8</f>
        <v>0</v>
      </c>
      <c r="L9" s="9">
        <f>雁山11月!L9+L8</f>
        <v>0</v>
      </c>
      <c r="M9" s="9">
        <f>雁山11月!M9+M8</f>
        <v>5021281.74</v>
      </c>
      <c r="N9" s="9">
        <f>雁山11月!N9+N8</f>
        <v>5021281.74</v>
      </c>
      <c r="O9" s="9">
        <f>雁山11月!O9+O8</f>
        <v>3933</v>
      </c>
      <c r="P9" s="9">
        <f>雁山11月!P9+P8</f>
        <v>665700</v>
      </c>
      <c r="Q9" s="9">
        <f>雁山11月!Q9+Q8</f>
        <v>5899</v>
      </c>
      <c r="R9" s="9">
        <f>雁山11月!R9+R8</f>
        <v>903946.01</v>
      </c>
      <c r="S9" s="9">
        <f>雁山11月!S9+S8</f>
        <v>2293</v>
      </c>
      <c r="T9" s="9">
        <f>雁山11月!T9+T8</f>
        <v>3451635.73</v>
      </c>
      <c r="U9" s="9">
        <f>雁山11月!U9+U8</f>
        <v>0</v>
      </c>
      <c r="V9" s="9">
        <f>雁山11月!V9+V8</f>
        <v>0</v>
      </c>
      <c r="W9" s="9">
        <f>雁山11月!W9+W8</f>
        <v>0</v>
      </c>
      <c r="X9" s="24">
        <f>雁山1月!X9</f>
        <v>1660545.08</v>
      </c>
      <c r="Y9" s="16">
        <f>C9-M9</f>
        <v>-974091.49</v>
      </c>
      <c r="Z9" s="24">
        <f>X9+Y9</f>
        <v>686453.59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N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6.5" style="1" customWidth="1"/>
    <col min="4" max="4" width="13.125" style="1" customWidth="1"/>
    <col min="5" max="5" width="12.625" style="1" customWidth="1"/>
    <col min="6" max="6" width="12.625" style="1"/>
    <col min="7" max="7" width="11.5" style="1"/>
    <col min="8" max="8" width="9" style="1"/>
    <col min="9" max="9" width="19.125" style="1" customWidth="1"/>
    <col min="10" max="10" width="13.125" style="1" customWidth="1"/>
    <col min="11" max="11" width="6.875" style="1" customWidth="1"/>
    <col min="12" max="12" width="7.875" style="1" customWidth="1"/>
    <col min="13" max="14" width="13.75" style="1"/>
    <col min="15" max="15" width="12.5" style="1" customWidth="1"/>
    <col min="16" max="16" width="12.25" style="1" customWidth="1"/>
    <col min="17" max="17" width="10.375" style="1"/>
    <col min="18" max="18" width="14.125" style="1" customWidth="1"/>
    <col min="19" max="19" width="11.125" style="1" customWidth="1"/>
    <col min="20" max="20" width="12.1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5.25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秀峰7月!C8+叠彩7月!C8+象山7月!C8+七星7月!C8+雁山7月!C8</f>
        <v>-720759.26</v>
      </c>
      <c r="D8" s="27">
        <f>秀峰7月!D8+叠彩7月!D8+象山7月!D8+七星7月!D8+雁山7月!D8</f>
        <v>-780000</v>
      </c>
      <c r="E8" s="27">
        <f>秀峰7月!E8+叠彩7月!E8+象山7月!E8+七星7月!E8+雁山7月!E8</f>
        <v>0</v>
      </c>
      <c r="F8" s="27">
        <f>秀峰7月!F8+叠彩7月!F8+象山7月!F8+七星7月!F8+雁山7月!F8</f>
        <v>-780000</v>
      </c>
      <c r="G8" s="27">
        <f>秀峰7月!G8+叠彩7月!G8+象山7月!G8+七星7月!G8+雁山7月!G8</f>
        <v>0</v>
      </c>
      <c r="H8" s="27">
        <f>秀峰7月!H8+叠彩7月!H8+象山7月!H8+七星7月!H8+雁山7月!H8</f>
        <v>0</v>
      </c>
      <c r="I8" s="27">
        <f>秀峰7月!I8+叠彩7月!I8+象山7月!I8+七星7月!I8+雁山7月!I8</f>
        <v>59240.74</v>
      </c>
      <c r="J8" s="27">
        <f>秀峰7月!J8+叠彩7月!J8+象山7月!J8+七星7月!J8+雁山7月!J8</f>
        <v>0</v>
      </c>
      <c r="K8" s="27">
        <f>秀峰7月!K8+叠彩7月!K8+象山7月!K8+七星7月!K8+雁山7月!K8</f>
        <v>0</v>
      </c>
      <c r="L8" s="27">
        <f>秀峰7月!L8+叠彩7月!L8+象山7月!L8+七星7月!L8+雁山7月!L8</f>
        <v>0</v>
      </c>
      <c r="M8" s="27">
        <f>秀峰7月!M8+叠彩7月!M8+象山7月!M8+七星7月!M8+雁山7月!M8</f>
        <v>2035984.81</v>
      </c>
      <c r="N8" s="27">
        <f>秀峰7月!N8+叠彩7月!N8+象山7月!N8+七星7月!N8+雁山7月!N8</f>
        <v>2035984.81</v>
      </c>
      <c r="O8" s="27">
        <f>秀峰7月!O8+叠彩7月!O8+象山7月!O8+七星7月!O8+雁山7月!O8</f>
        <v>8</v>
      </c>
      <c r="P8" s="27">
        <f>秀峰7月!P8+叠彩7月!P8+象山7月!P8+七星7月!P8+雁山7月!P8</f>
        <v>3648</v>
      </c>
      <c r="Q8" s="27">
        <f>秀峰7月!Q8+叠彩7月!Q8+象山7月!Q8+七星7月!Q8+雁山7月!Q8</f>
        <v>3062</v>
      </c>
      <c r="R8" s="27">
        <f>秀峰7月!R8+叠彩7月!R8+象山7月!R8+七星7月!R8+雁山7月!R8</f>
        <v>641603.63</v>
      </c>
      <c r="S8" s="27">
        <f>秀峰7月!S8+叠彩7月!S8+象山7月!S8+七星7月!S8+雁山7月!S8</f>
        <v>1028</v>
      </c>
      <c r="T8" s="27">
        <f>秀峰7月!T8+叠彩7月!T8+象山7月!T8+七星7月!T8+雁山7月!T8</f>
        <v>1390733.18</v>
      </c>
      <c r="U8" s="27">
        <f>秀峰7月!U8+叠彩7月!U8+象山7月!U8+七星7月!U8+雁山7月!U8</f>
        <v>0</v>
      </c>
      <c r="V8" s="27">
        <f>秀峰7月!V8+叠彩7月!V8+象山7月!V8+七星7月!V8+雁山7月!V8</f>
        <v>0</v>
      </c>
      <c r="W8" s="27">
        <f>秀峰7月!W8+叠彩7月!W8+象山7月!W8+七星7月!W8+雁山7月!W8</f>
        <v>0</v>
      </c>
      <c r="X8" s="27">
        <f>秀峰7月!X8+叠彩7月!X8+象山7月!X8+七星7月!X8+雁山7月!X8</f>
        <v>11525280.83</v>
      </c>
      <c r="Y8" s="27">
        <f>秀峰7月!Y8+叠彩7月!Y8+象山7月!Y8+七星7月!Y8+雁山7月!Y8</f>
        <v>-2756744.07</v>
      </c>
      <c r="Z8" s="27">
        <f>秀峰7月!Z8+叠彩7月!Z8+象山7月!Z8+七星7月!Z8+雁山7月!Z8</f>
        <v>8768536.76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秀峰7月!C9+叠彩7月!C9+象山7月!C9+七星7月!C9+雁山7月!C9</f>
        <v>12465253.42</v>
      </c>
      <c r="D9" s="27">
        <f>秀峰7月!D9+叠彩7月!D9+象山7月!D9+七星7月!D9+雁山7月!D9</f>
        <v>12380000</v>
      </c>
      <c r="E9" s="27">
        <f>秀峰7月!E9+叠彩7月!E9+象山7月!E9+七星7月!E9+雁山7月!E9</f>
        <v>9490000</v>
      </c>
      <c r="F9" s="27">
        <f>秀峰7月!F9+叠彩7月!F9+象山7月!F9+七星7月!F9+雁山7月!F9</f>
        <v>2140000</v>
      </c>
      <c r="G9" s="27">
        <f>秀峰7月!G9+叠彩7月!G9+象山7月!G9+七星7月!G9+雁山7月!G9</f>
        <v>750000</v>
      </c>
      <c r="H9" s="27">
        <f>秀峰7月!H9+叠彩7月!H9+象山7月!H9+七星7月!H9+雁山7月!H9</f>
        <v>0</v>
      </c>
      <c r="I9" s="27">
        <f>秀峰7月!I9+叠彩7月!I9+象山7月!I9+七星7月!I9+雁山7月!I9</f>
        <v>85253.42</v>
      </c>
      <c r="J9" s="27">
        <f>秀峰7月!J9+叠彩7月!J9+象山7月!J9+七星7月!J9+雁山7月!J9</f>
        <v>0</v>
      </c>
      <c r="K9" s="27">
        <f>秀峰7月!K9+叠彩7月!K9+象山7月!K9+七星7月!K9+雁山7月!K9</f>
        <v>0</v>
      </c>
      <c r="L9" s="27">
        <f>秀峰7月!L9+叠彩7月!L9+象山7月!L9+七星7月!L9+雁山7月!L9</f>
        <v>0</v>
      </c>
      <c r="M9" s="27">
        <f>秀峰7月!M9+叠彩7月!M9+象山7月!M9+七星7月!M9+雁山7月!M9</f>
        <v>12402882.98</v>
      </c>
      <c r="N9" s="27">
        <f>秀峰7月!N9+叠彩7月!N9+象山7月!N9+七星7月!N9+雁山7月!N9</f>
        <v>12402882.98</v>
      </c>
      <c r="O9" s="27">
        <f>秀峰7月!O9+叠彩7月!O9+象山7月!O9+七星7月!O9+雁山7月!O9</f>
        <v>2594</v>
      </c>
      <c r="P9" s="27">
        <f>秀峰7月!P9+叠彩7月!P9+象山7月!P9+七星7月!P9+雁山7月!P9</f>
        <v>693030</v>
      </c>
      <c r="Q9" s="27">
        <f>秀峰7月!Q9+叠彩7月!Q9+象山7月!Q9+七星7月!Q9+雁山7月!Q9</f>
        <v>16261</v>
      </c>
      <c r="R9" s="27">
        <f>秀峰7月!R9+叠彩7月!R9+象山7月!R9+七星7月!R9+雁山7月!R9</f>
        <v>2999518.95</v>
      </c>
      <c r="S9" s="27">
        <f>秀峰7月!S9+叠彩7月!S9+象山7月!S9+七星7月!S9+雁山7月!S9</f>
        <v>4131</v>
      </c>
      <c r="T9" s="27">
        <f>秀峰7月!T9+叠彩7月!T9+象山7月!T9+七星7月!T9+雁山7月!T9</f>
        <v>8710334.03</v>
      </c>
      <c r="U9" s="27">
        <f>秀峰7月!U9+叠彩7月!U9+象山7月!U9+七星7月!U9+雁山7月!U9</f>
        <v>0</v>
      </c>
      <c r="V9" s="27">
        <f>秀峰7月!V9+叠彩7月!V9+象山7月!V9+七星7月!V9+雁山7月!V9</f>
        <v>0</v>
      </c>
      <c r="W9" s="27">
        <f>秀峰7月!W9+叠彩7月!W9+象山7月!W9+七星7月!W9+雁山7月!W9</f>
        <v>0</v>
      </c>
      <c r="X9" s="27">
        <f>秀峰7月!X9+叠彩7月!X9+象山7月!X9+七星7月!X9+雁山7月!X9</f>
        <v>8706166.32</v>
      </c>
      <c r="Y9" s="27">
        <f>秀峰7月!Y9+叠彩7月!Y9+象山7月!Y9+七星7月!Y9+雁山7月!Y9</f>
        <v>62370.4399999998</v>
      </c>
      <c r="Z9" s="27">
        <f>秀峰7月!Z9+叠彩7月!Z9+象山7月!Z9+七星7月!Z9+雁山7月!Z9</f>
        <v>8768536.76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N1" workbookViewId="0">
      <selection activeCell="A1" sqref="$A1:$XFD1048576"/>
    </sheetView>
  </sheetViews>
  <sheetFormatPr defaultColWidth="9" defaultRowHeight="14.25"/>
  <cols>
    <col min="1" max="1" width="9.125" style="1" customWidth="1"/>
    <col min="2" max="2" width="17" style="1" customWidth="1"/>
    <col min="3" max="3" width="16.5" style="1" customWidth="1"/>
    <col min="4" max="4" width="13.125" style="1" customWidth="1"/>
    <col min="5" max="5" width="12.625" style="1" customWidth="1"/>
    <col min="6" max="6" width="12.625" style="1"/>
    <col min="7" max="7" width="11.5" style="1"/>
    <col min="8" max="8" width="9" style="1"/>
    <col min="9" max="9" width="19.125" style="1" customWidth="1"/>
    <col min="10" max="10" width="13.125" style="1" customWidth="1"/>
    <col min="11" max="11" width="6.875" style="1" customWidth="1"/>
    <col min="12" max="12" width="7.875" style="1" customWidth="1"/>
    <col min="13" max="14" width="13.75" style="1"/>
    <col min="15" max="15" width="12.5" style="1" customWidth="1"/>
    <col min="16" max="16" width="12.25" style="1" customWidth="1"/>
    <col min="17" max="17" width="10.375" style="1"/>
    <col min="18" max="18" width="14.125" style="1" customWidth="1"/>
    <col min="19" max="19" width="11.125" style="1" customWidth="1"/>
    <col min="20" max="20" width="14.25" style="1" customWidth="1"/>
    <col min="21" max="21" width="6" style="1" customWidth="1"/>
    <col min="22" max="22" width="6.875" style="1" customWidth="1"/>
    <col min="23" max="23" width="7.25" style="1" customWidth="1"/>
    <col min="24" max="24" width="12.625" style="1" customWidth="1"/>
    <col min="25" max="25" width="15.25" style="1" customWidth="1"/>
    <col min="26" max="26" width="13.25" style="1" customWidth="1"/>
    <col min="27" max="29" width="9" style="1"/>
    <col min="30" max="30" width="12.3" style="1" customWidth="1"/>
    <col min="31" max="16384" width="9" style="1"/>
  </cols>
  <sheetData>
    <row r="1" s="1" customFormat="1" ht="22.5" spans="1:3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5"/>
      <c r="AB1" s="25"/>
      <c r="AC1" s="25"/>
      <c r="AD1" s="9" t="s">
        <v>19</v>
      </c>
    </row>
    <row r="2" s="1" customFormat="1" spans="1:30">
      <c r="A2" s="1" t="s">
        <v>20</v>
      </c>
      <c r="M2" s="1" t="s">
        <v>21</v>
      </c>
      <c r="X2" s="1" t="s">
        <v>22</v>
      </c>
      <c r="AA2" s="25"/>
      <c r="AB2" s="25"/>
      <c r="AC2" s="25"/>
      <c r="AD2" s="26"/>
    </row>
    <row r="3" s="2" customFormat="1" ht="46.5" customHeight="1" spans="1:30">
      <c r="A3" s="4" t="s">
        <v>23</v>
      </c>
      <c r="B3" s="5"/>
      <c r="C3" s="6" t="s">
        <v>24</v>
      </c>
      <c r="D3" s="6"/>
      <c r="E3" s="6"/>
      <c r="F3" s="6"/>
      <c r="G3" s="6"/>
      <c r="H3" s="6"/>
      <c r="I3" s="6"/>
      <c r="J3" s="6"/>
      <c r="K3" s="6"/>
      <c r="L3" s="6"/>
      <c r="M3" s="17" t="s">
        <v>25</v>
      </c>
      <c r="N3" s="18"/>
      <c r="O3" s="18"/>
      <c r="P3" s="18"/>
      <c r="Q3" s="18"/>
      <c r="R3" s="18"/>
      <c r="S3" s="18"/>
      <c r="T3" s="18"/>
      <c r="U3" s="18"/>
      <c r="V3" s="18"/>
      <c r="W3" s="23"/>
      <c r="X3" s="6" t="s">
        <v>26</v>
      </c>
      <c r="Y3" s="6"/>
      <c r="Z3" s="17"/>
      <c r="AA3" s="16"/>
      <c r="AB3" s="16"/>
      <c r="AC3" s="16"/>
      <c r="AD3" s="26"/>
    </row>
    <row r="4" s="2" customFormat="1" ht="20.1" customHeight="1" spans="1:30">
      <c r="A4" s="7"/>
      <c r="B4" s="8"/>
      <c r="C4" s="9" t="s">
        <v>17</v>
      </c>
      <c r="D4" s="10" t="s">
        <v>27</v>
      </c>
      <c r="E4" s="11"/>
      <c r="F4" s="11"/>
      <c r="G4" s="11"/>
      <c r="H4" s="12"/>
      <c r="I4" s="19" t="s">
        <v>28</v>
      </c>
      <c r="J4" s="19" t="s">
        <v>29</v>
      </c>
      <c r="K4" s="19" t="s">
        <v>30</v>
      </c>
      <c r="L4" s="19" t="s">
        <v>31</v>
      </c>
      <c r="M4" s="19" t="s">
        <v>17</v>
      </c>
      <c r="N4" s="10" t="s">
        <v>32</v>
      </c>
      <c r="O4" s="11"/>
      <c r="P4" s="11"/>
      <c r="Q4" s="11"/>
      <c r="R4" s="11"/>
      <c r="S4" s="11"/>
      <c r="T4" s="12"/>
      <c r="U4" s="19" t="s">
        <v>33</v>
      </c>
      <c r="V4" s="19" t="s">
        <v>34</v>
      </c>
      <c r="W4" s="19" t="s">
        <v>35</v>
      </c>
      <c r="X4" s="19" t="s">
        <v>36</v>
      </c>
      <c r="Y4" s="19" t="s">
        <v>37</v>
      </c>
      <c r="Z4" s="4" t="s">
        <v>5</v>
      </c>
      <c r="AA4" s="19" t="s">
        <v>38</v>
      </c>
      <c r="AB4" s="19" t="s">
        <v>39</v>
      </c>
      <c r="AC4" s="19" t="s">
        <v>40</v>
      </c>
      <c r="AD4" s="26"/>
    </row>
    <row r="5" s="2" customFormat="1" ht="20.1" customHeight="1" spans="1:30">
      <c r="A5" s="7"/>
      <c r="B5" s="8"/>
      <c r="C5" s="9"/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20"/>
      <c r="J5" s="20"/>
      <c r="K5" s="20"/>
      <c r="L5" s="20"/>
      <c r="M5" s="20"/>
      <c r="N5" s="19" t="s">
        <v>41</v>
      </c>
      <c r="O5" s="9" t="s">
        <v>46</v>
      </c>
      <c r="P5" s="9"/>
      <c r="Q5" s="9" t="s">
        <v>47</v>
      </c>
      <c r="R5" s="9"/>
      <c r="S5" s="9" t="s">
        <v>48</v>
      </c>
      <c r="T5" s="9"/>
      <c r="U5" s="20"/>
      <c r="V5" s="20"/>
      <c r="W5" s="20"/>
      <c r="X5" s="20"/>
      <c r="Y5" s="20"/>
      <c r="Z5" s="7"/>
      <c r="AA5" s="20"/>
      <c r="AB5" s="20"/>
      <c r="AC5" s="20"/>
      <c r="AD5" s="26"/>
    </row>
    <row r="6" s="2" customFormat="1" ht="20.1" customHeight="1" spans="1:30">
      <c r="A6" s="13"/>
      <c r="B6" s="14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9" t="s">
        <v>49</v>
      </c>
      <c r="P6" s="9" t="s">
        <v>50</v>
      </c>
      <c r="Q6" s="9" t="s">
        <v>51</v>
      </c>
      <c r="R6" s="9" t="s">
        <v>50</v>
      </c>
      <c r="S6" s="9" t="s">
        <v>51</v>
      </c>
      <c r="T6" s="9" t="s">
        <v>50</v>
      </c>
      <c r="U6" s="21"/>
      <c r="V6" s="21"/>
      <c r="W6" s="21"/>
      <c r="X6" s="21"/>
      <c r="Y6" s="21"/>
      <c r="Z6" s="13"/>
      <c r="AA6" s="21"/>
      <c r="AB6" s="21"/>
      <c r="AC6" s="21"/>
      <c r="AD6" s="26"/>
    </row>
    <row r="7" s="2" customFormat="1" ht="20.1" customHeight="1" spans="1:30">
      <c r="A7" s="13" t="s">
        <v>52</v>
      </c>
      <c r="B7" s="14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9" t="s">
        <v>58</v>
      </c>
      <c r="H7" s="9" t="s">
        <v>59</v>
      </c>
      <c r="I7" s="21" t="s">
        <v>60</v>
      </c>
      <c r="J7" s="21" t="s">
        <v>61</v>
      </c>
      <c r="K7" s="21" t="s">
        <v>62</v>
      </c>
      <c r="L7" s="21" t="s">
        <v>63</v>
      </c>
      <c r="M7" s="21" t="s">
        <v>64</v>
      </c>
      <c r="N7" s="21" t="s">
        <v>65</v>
      </c>
      <c r="O7" s="9" t="s">
        <v>66</v>
      </c>
      <c r="P7" s="9" t="s">
        <v>67</v>
      </c>
      <c r="Q7" s="9" t="s">
        <v>68</v>
      </c>
      <c r="R7" s="9" t="s">
        <v>69</v>
      </c>
      <c r="S7" s="9" t="s">
        <v>70</v>
      </c>
      <c r="T7" s="9" t="s">
        <v>71</v>
      </c>
      <c r="U7" s="21" t="s">
        <v>72</v>
      </c>
      <c r="V7" s="21" t="s">
        <v>73</v>
      </c>
      <c r="W7" s="21" t="s">
        <v>74</v>
      </c>
      <c r="X7" s="21" t="s">
        <v>75</v>
      </c>
      <c r="Y7" s="21" t="s">
        <v>76</v>
      </c>
      <c r="Z7" s="13" t="s">
        <v>77</v>
      </c>
      <c r="AA7" s="16" t="s">
        <v>78</v>
      </c>
      <c r="AB7" s="16" t="s">
        <v>79</v>
      </c>
      <c r="AC7" s="16" t="s">
        <v>80</v>
      </c>
      <c r="AD7" s="16" t="s">
        <v>81</v>
      </c>
    </row>
    <row r="8" s="2" customFormat="1" ht="30" customHeight="1" spans="1:30">
      <c r="A8" s="9" t="s">
        <v>82</v>
      </c>
      <c r="B8" s="9" t="s">
        <v>83</v>
      </c>
      <c r="C8" s="27">
        <f>秀峰8月!C8+叠彩8月!C8+象山8月!C8+七星8月!C8+雁山8月!C8</f>
        <v>1670012.53</v>
      </c>
      <c r="D8" s="27">
        <f>秀峰8月!D8+叠彩8月!D8+象山8月!D8+七星8月!D8+雁山8月!D8</f>
        <v>1670000</v>
      </c>
      <c r="E8" s="27">
        <f>秀峰8月!E8+叠彩8月!E8+象山8月!E8+七星8月!E8+雁山8月!E8</f>
        <v>1000000</v>
      </c>
      <c r="F8" s="27">
        <f>秀峰8月!F8+叠彩8月!F8+象山8月!F8+七星8月!F8+雁山8月!F8</f>
        <v>670000</v>
      </c>
      <c r="G8" s="27">
        <f>秀峰8月!G8+叠彩8月!G8+象山8月!G8+七星8月!G8+雁山8月!G8</f>
        <v>0</v>
      </c>
      <c r="H8" s="27">
        <f>秀峰8月!H8+叠彩8月!H8+象山8月!H8+七星8月!H8+雁山8月!H8</f>
        <v>0</v>
      </c>
      <c r="I8" s="27">
        <f>秀峰8月!I8+叠彩8月!I8+象山8月!I8+七星8月!I8+雁山8月!I8</f>
        <v>12.53</v>
      </c>
      <c r="J8" s="27">
        <f>秀峰8月!J8+叠彩8月!J8+象山8月!J8+七星8月!J8+雁山8月!J8</f>
        <v>0</v>
      </c>
      <c r="K8" s="27">
        <f>秀峰8月!K8+叠彩8月!K8+象山8月!K8+七星8月!K8+雁山8月!K8</f>
        <v>0</v>
      </c>
      <c r="L8" s="27">
        <f>秀峰8月!L8+叠彩8月!L8+象山8月!L8+七星8月!L8+雁山8月!L8</f>
        <v>0</v>
      </c>
      <c r="M8" s="27">
        <f>秀峰8月!M8+叠彩8月!M8+象山8月!M8+七星8月!M8+雁山8月!M8</f>
        <v>4212961.02</v>
      </c>
      <c r="N8" s="27">
        <f>秀峰8月!N8+叠彩8月!N8+象山8月!N8+七星8月!N8+雁山8月!N8</f>
        <v>4212961.02</v>
      </c>
      <c r="O8" s="27">
        <f>秀峰8月!O8+叠彩8月!O8+象山8月!O8+七星8月!O8+雁山8月!O8</f>
        <v>1514</v>
      </c>
      <c r="P8" s="27">
        <f>秀峰8月!P8+叠彩8月!P8+象山8月!P8+七星8月!P8+雁山8月!P8</f>
        <v>346788</v>
      </c>
      <c r="Q8" s="27">
        <f>秀峰8月!Q8+叠彩8月!Q8+象山8月!Q8+七星8月!Q8+雁山8月!Q8</f>
        <v>6812</v>
      </c>
      <c r="R8" s="27">
        <f>秀峰8月!R8+叠彩8月!R8+象山8月!R8+七星8月!R8+雁山8月!R8</f>
        <v>837959.34</v>
      </c>
      <c r="S8" s="27">
        <f>秀峰8月!S8+叠彩8月!S8+象山8月!S8+七星8月!S8+雁山8月!S8</f>
        <v>1530</v>
      </c>
      <c r="T8" s="27">
        <f>秀峰8月!T8+叠彩8月!T8+象山8月!T8+七星8月!T8+雁山8月!T8</f>
        <v>3028213.68</v>
      </c>
      <c r="U8" s="27">
        <f>秀峰8月!U8+叠彩8月!U8+象山8月!U8+七星8月!U8+雁山8月!U8</f>
        <v>0</v>
      </c>
      <c r="V8" s="27">
        <f>秀峰8月!V8+叠彩8月!V8+象山8月!V8+七星8月!V8+雁山8月!V8</f>
        <v>0</v>
      </c>
      <c r="W8" s="27">
        <f>秀峰8月!W8+叠彩8月!W8+象山8月!W8+七星8月!W8+雁山8月!W8</f>
        <v>0</v>
      </c>
      <c r="X8" s="27">
        <f>秀峰8月!X8+叠彩8月!X8+象山8月!X8+七星8月!X8+雁山8月!X8</f>
        <v>8768536.76</v>
      </c>
      <c r="Y8" s="27">
        <f>秀峰8月!Y8+叠彩8月!Y8+象山8月!Y8+七星8月!Y8+雁山8月!Y8</f>
        <v>-2542948.49</v>
      </c>
      <c r="Z8" s="27">
        <f>秀峰8月!Z8+叠彩8月!Z8+象山8月!Z8+七星8月!Z8+雁山8月!Z8</f>
        <v>6225588.27</v>
      </c>
      <c r="AA8" s="16"/>
      <c r="AB8" s="16"/>
      <c r="AC8" s="16"/>
      <c r="AD8" s="9"/>
    </row>
    <row r="9" s="2" customFormat="1" ht="30" customHeight="1" spans="1:30">
      <c r="A9" s="9"/>
      <c r="B9" s="9" t="s">
        <v>84</v>
      </c>
      <c r="C9" s="27">
        <f>秀峰8月!C9+叠彩8月!C9+象山8月!C9+七星8月!C9+雁山8月!C9</f>
        <v>14135265.95</v>
      </c>
      <c r="D9" s="27">
        <f>秀峰8月!D9+叠彩8月!D9+象山8月!D9+七星8月!D9+雁山8月!D9</f>
        <v>14050000</v>
      </c>
      <c r="E9" s="27">
        <f>秀峰8月!E9+叠彩8月!E9+象山8月!E9+七星8月!E9+雁山8月!E9</f>
        <v>10490000</v>
      </c>
      <c r="F9" s="27">
        <f>秀峰8月!F9+叠彩8月!F9+象山8月!F9+七星8月!F9+雁山8月!F9</f>
        <v>2810000</v>
      </c>
      <c r="G9" s="27">
        <f>秀峰8月!G9+叠彩8月!G9+象山8月!G9+七星8月!G9+雁山8月!G9</f>
        <v>750000</v>
      </c>
      <c r="H9" s="27">
        <f>秀峰8月!H9+叠彩8月!H9+象山8月!H9+七星8月!H9+雁山8月!H9</f>
        <v>0</v>
      </c>
      <c r="I9" s="27">
        <f>秀峰8月!I9+叠彩8月!I9+象山8月!I9+七星8月!I9+雁山8月!I9</f>
        <v>85265.95</v>
      </c>
      <c r="J9" s="27">
        <f>秀峰8月!J9+叠彩8月!J9+象山8月!J9+七星8月!J9+雁山8月!J9</f>
        <v>0</v>
      </c>
      <c r="K9" s="27">
        <f>秀峰8月!K9+叠彩8月!K9+象山8月!K9+七星8月!K9+雁山8月!K9</f>
        <v>0</v>
      </c>
      <c r="L9" s="27">
        <f>秀峰8月!L9+叠彩8月!L9+象山8月!L9+七星8月!L9+雁山8月!L9</f>
        <v>0</v>
      </c>
      <c r="M9" s="27">
        <f>秀峰8月!M9+叠彩8月!M9+象山8月!M9+七星8月!M9+雁山8月!M9</f>
        <v>16615844</v>
      </c>
      <c r="N9" s="27">
        <f>秀峰8月!N9+叠彩8月!N9+象山8月!N9+七星8月!N9+雁山8月!N9</f>
        <v>16615844</v>
      </c>
      <c r="O9" s="27">
        <f>秀峰8月!O9+叠彩8月!O9+象山8月!O9+七星8月!O9+雁山8月!O9</f>
        <v>4108</v>
      </c>
      <c r="P9" s="27">
        <f>秀峰8月!P9+叠彩8月!P9+象山8月!P9+七星8月!P9+雁山8月!P9</f>
        <v>1039818</v>
      </c>
      <c r="Q9" s="27">
        <f>秀峰8月!Q9+叠彩8月!Q9+象山8月!Q9+七星8月!Q9+雁山8月!Q9</f>
        <v>23073</v>
      </c>
      <c r="R9" s="27">
        <f>秀峰8月!R9+叠彩8月!R9+象山8月!R9+七星8月!R9+雁山8月!R9</f>
        <v>3837478.29</v>
      </c>
      <c r="S9" s="27">
        <f>秀峰8月!S9+叠彩8月!S9+象山8月!S9+七星8月!S9+雁山8月!S9</f>
        <v>5661</v>
      </c>
      <c r="T9" s="27">
        <f>秀峰8月!T9+叠彩8月!T9+象山8月!T9+七星8月!T9+雁山8月!T9</f>
        <v>11738547.71</v>
      </c>
      <c r="U9" s="27">
        <f>秀峰8月!U9+叠彩8月!U9+象山8月!U9+七星8月!U9+雁山8月!U9</f>
        <v>0</v>
      </c>
      <c r="V9" s="27">
        <f>秀峰8月!V9+叠彩8月!V9+象山8月!V9+七星8月!V9+雁山8月!V9</f>
        <v>0</v>
      </c>
      <c r="W9" s="27">
        <f>秀峰8月!W9+叠彩8月!W9+象山8月!W9+七星8月!W9+雁山8月!W9</f>
        <v>0</v>
      </c>
      <c r="X9" s="27">
        <f>秀峰7月!X9+叠彩7月!X9+象山7月!X9+七星7月!X9+雁山7月!X9</f>
        <v>8706166.32</v>
      </c>
      <c r="Y9" s="27">
        <f>秀峰8月!Y9+叠彩8月!Y9+象山8月!Y9+七星8月!Y9+雁山8月!Y9</f>
        <v>-2480578.05</v>
      </c>
      <c r="Z9" s="27">
        <f>秀峰8月!Z9+叠彩8月!Z9+象山8月!Z9+七星8月!Z9+雁山8月!Z9</f>
        <v>6225588.27</v>
      </c>
      <c r="AA9" s="16"/>
      <c r="AB9" s="16"/>
      <c r="AC9" s="16"/>
      <c r="AD9" s="9"/>
    </row>
    <row r="10" s="2" customFormat="1" ht="30" customHeight="1" spans="1:30">
      <c r="A10" s="9" t="s">
        <v>85</v>
      </c>
      <c r="B10" s="9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6"/>
      <c r="Y10" s="16"/>
      <c r="Z10" s="24"/>
      <c r="AA10" s="16"/>
      <c r="AB10" s="16"/>
      <c r="AC10" s="16"/>
      <c r="AD10" s="9"/>
    </row>
    <row r="11" s="2" customFormat="1" ht="30" customHeight="1" spans="1:30">
      <c r="A11" s="9"/>
      <c r="B11" s="9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6"/>
      <c r="Y11" s="16"/>
      <c r="Z11" s="24"/>
      <c r="AA11" s="16"/>
      <c r="AB11" s="16"/>
      <c r="AC11" s="16"/>
      <c r="AD11" s="9"/>
    </row>
    <row r="12" s="2" customFormat="1" ht="30" customHeight="1" spans="1:30">
      <c r="A12" s="9" t="s">
        <v>86</v>
      </c>
      <c r="B12" s="9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6"/>
      <c r="Y12" s="16"/>
      <c r="Z12" s="24"/>
      <c r="AA12" s="16"/>
      <c r="AB12" s="16"/>
      <c r="AC12" s="16"/>
      <c r="AD12" s="9"/>
    </row>
    <row r="13" s="2" customFormat="1" ht="30" customHeight="1" spans="1:30">
      <c r="A13" s="9"/>
      <c r="B13" s="9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4"/>
      <c r="AA13" s="16"/>
      <c r="AB13" s="16"/>
      <c r="AC13" s="16"/>
      <c r="AD13" s="9"/>
    </row>
  </sheetData>
  <mergeCells count="36">
    <mergeCell ref="A1:Z1"/>
    <mergeCell ref="C3:L3"/>
    <mergeCell ref="M3:W3"/>
    <mergeCell ref="X3:Z3"/>
    <mergeCell ref="D4:H4"/>
    <mergeCell ref="N4:T4"/>
    <mergeCell ref="O5:P5"/>
    <mergeCell ref="Q5:R5"/>
    <mergeCell ref="S5:T5"/>
    <mergeCell ref="A8:A9"/>
    <mergeCell ref="A10:A11"/>
    <mergeCell ref="A12:A13"/>
    <mergeCell ref="C4:C6"/>
    <mergeCell ref="D5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5:N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1:AD6"/>
    <mergeCell ref="AD8:AD13"/>
    <mergeCell ref="A3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73</vt:i4>
      </vt:variant>
    </vt:vector>
  </HeadingPairs>
  <TitlesOfParts>
    <vt:vector size="73" baseType="lpstr">
      <vt:lpstr>期末五城区收支结余情况</vt:lpstr>
      <vt:lpstr>医疗救助基金收支表汇总（1月）</vt:lpstr>
      <vt:lpstr>医疗救助基金收支表汇总（2月）</vt:lpstr>
      <vt:lpstr>医疗救助基金收支表汇总（3月）</vt:lpstr>
      <vt:lpstr>医疗救助基金收支表汇总（4月）</vt:lpstr>
      <vt:lpstr>医疗救助基金收支表汇总（5月）</vt:lpstr>
      <vt:lpstr>医疗救助基金收支表汇总（6月）</vt:lpstr>
      <vt:lpstr>医疗救助基金收支表汇总（7月）</vt:lpstr>
      <vt:lpstr>医疗救助基金收支表汇总（8月）</vt:lpstr>
      <vt:lpstr>医疗救助基金收支表汇总（9月）</vt:lpstr>
      <vt:lpstr>医疗救助基金收支表汇总（10月）</vt:lpstr>
      <vt:lpstr>医疗救助基金收支表汇总（11月）</vt:lpstr>
      <vt:lpstr>医疗救助基金收支表汇总（12月）</vt:lpstr>
      <vt:lpstr>秀峰1月</vt:lpstr>
      <vt:lpstr>秀峰2月</vt:lpstr>
      <vt:lpstr>秀峰3月</vt:lpstr>
      <vt:lpstr>秀峰4月</vt:lpstr>
      <vt:lpstr>秀峰5月</vt:lpstr>
      <vt:lpstr>秀峰6月</vt:lpstr>
      <vt:lpstr>秀峰7月</vt:lpstr>
      <vt:lpstr>秀峰8月</vt:lpstr>
      <vt:lpstr>秀峰9月</vt:lpstr>
      <vt:lpstr>秀峰10月</vt:lpstr>
      <vt:lpstr>秀峰11月</vt:lpstr>
      <vt:lpstr>秀峰12月</vt:lpstr>
      <vt:lpstr>叠彩1月</vt:lpstr>
      <vt:lpstr>叠彩2月</vt:lpstr>
      <vt:lpstr>叠彩3月</vt:lpstr>
      <vt:lpstr>叠彩4月</vt:lpstr>
      <vt:lpstr>叠彩5月</vt:lpstr>
      <vt:lpstr>叠彩6月</vt:lpstr>
      <vt:lpstr>叠彩7月</vt:lpstr>
      <vt:lpstr>叠彩8月</vt:lpstr>
      <vt:lpstr>叠彩9月</vt:lpstr>
      <vt:lpstr>叠彩10月</vt:lpstr>
      <vt:lpstr>叠彩11月</vt:lpstr>
      <vt:lpstr>叠彩12月</vt:lpstr>
      <vt:lpstr>象山1月</vt:lpstr>
      <vt:lpstr>象山2月</vt:lpstr>
      <vt:lpstr>象山3月</vt:lpstr>
      <vt:lpstr>象山4月</vt:lpstr>
      <vt:lpstr>象山5月</vt:lpstr>
      <vt:lpstr>象山6月</vt:lpstr>
      <vt:lpstr>象山7月</vt:lpstr>
      <vt:lpstr>象山8月</vt:lpstr>
      <vt:lpstr>象山9月</vt:lpstr>
      <vt:lpstr>象山10月</vt:lpstr>
      <vt:lpstr>象山11月</vt:lpstr>
      <vt:lpstr>象山12月</vt:lpstr>
      <vt:lpstr>七星1月</vt:lpstr>
      <vt:lpstr>七星2月</vt:lpstr>
      <vt:lpstr>七星3月</vt:lpstr>
      <vt:lpstr>七星4月</vt:lpstr>
      <vt:lpstr>七星5月</vt:lpstr>
      <vt:lpstr>七星6月</vt:lpstr>
      <vt:lpstr>七星7月</vt:lpstr>
      <vt:lpstr>七星8月</vt:lpstr>
      <vt:lpstr>七星9月</vt:lpstr>
      <vt:lpstr>七星10月</vt:lpstr>
      <vt:lpstr>七星11月</vt:lpstr>
      <vt:lpstr>七星12月</vt:lpstr>
      <vt:lpstr>雁山1月</vt:lpstr>
      <vt:lpstr>雁山2月</vt:lpstr>
      <vt:lpstr>雁山3月</vt:lpstr>
      <vt:lpstr>雁山4月</vt:lpstr>
      <vt:lpstr>雁山5月</vt:lpstr>
      <vt:lpstr>雁山6月</vt:lpstr>
      <vt:lpstr>雁山7月</vt:lpstr>
      <vt:lpstr>雁山8月</vt:lpstr>
      <vt:lpstr>雁山9月</vt:lpstr>
      <vt:lpstr>雁山10月</vt:lpstr>
      <vt:lpstr>雁山11月</vt:lpstr>
      <vt:lpstr>雁山12月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王斌</cp:lastModifiedBy>
  <dcterms:created xsi:type="dcterms:W3CDTF">2023-05-12T11:15:00Z</dcterms:created>
  <dcterms:modified xsi:type="dcterms:W3CDTF">2025-01-20T03:27:29Z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0FC7A2CEA562487DA06173F02A26ED0D_12</vt:lpwstr>
  </property>
</Properties>
</file>